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omments2.xml" ContentType="application/vnd.openxmlformats-officedocument.spreadsheetml.comments+xml"/>
  <Override PartName="/xl/customProperty5.bin" ContentType="application/vnd.openxmlformats-officedocument.spreadsheetml.customProperty"/>
  <Override PartName="/xl/comments3.xml" ContentType="application/vnd.openxmlformats-officedocument.spreadsheetml.comments+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9001"/>
  <workbookPr showInkAnnotation="0" defaultThemeVersion="124226"/>
  <mc:AlternateContent xmlns:mc="http://schemas.openxmlformats.org/markup-compatibility/2006">
    <mc:Choice Requires="x15">
      <x15ac:absPath xmlns:x15ac="http://schemas.microsoft.com/office/spreadsheetml/2010/11/ac" url="C:\Users\kmcphee\Desktop\2018\"/>
    </mc:Choice>
  </mc:AlternateContent>
  <bookViews>
    <workbookView xWindow="0" yWindow="0" windowWidth="14325" windowHeight="9780" tabRatio="918" xr2:uid="{00000000-000D-0000-FFFF-FFFF00000000}"/>
  </bookViews>
  <sheets>
    <sheet name="Capital Req Ratio" sheetId="15" r:id="rId1"/>
    <sheet name="Capital Available - Branch" sheetId="2" r:id="rId2"/>
    <sheet name="Capital Available - Domestic" sheetId="17" r:id="rId3"/>
    <sheet name="Asset Discounts" sheetId="19" r:id="rId4"/>
    <sheet name="Asset Default Risk" sheetId="18" r:id="rId5"/>
    <sheet name="Off Balance Sheet Risk" sheetId="5" r:id="rId6"/>
    <sheet name="Foreign Currency Mismatch Risk" sheetId="6" r:id="rId7"/>
    <sheet name="Asset Liability Mismatch Risk" sheetId="7" r:id="rId8"/>
    <sheet name="Mortality Risk" sheetId="8" r:id="rId9"/>
    <sheet name="Morbidity Risk" sheetId="14" r:id="rId10"/>
    <sheet name="Lapse Risk" sheetId="10" r:id="rId11"/>
    <sheet name="Interest Margin Risk" sheetId="11" r:id="rId12"/>
    <sheet name="__nAxPro_Settings__" sheetId="20" state="veryHidden" r:id="rId13"/>
  </sheets>
  <definedNames>
    <definedName name="__nAxPro_column__" localSheetId="4" hidden="1">'Asset Default Risk'!$XFD:$XFD</definedName>
    <definedName name="__nAxPro_column__" localSheetId="3" hidden="1">'Asset Discounts'!$XFD:$XFD</definedName>
    <definedName name="__nAxPro_column__" localSheetId="7" hidden="1">'Asset Liability Mismatch Risk'!$XFD:$XFD</definedName>
    <definedName name="__nAxPro_column__" localSheetId="1" hidden="1">'Capital Available - Branch'!$XFD:$XFD</definedName>
    <definedName name="__nAxPro_column__" localSheetId="2" hidden="1">'Capital Available - Domestic'!$XFD:$XFD</definedName>
    <definedName name="__nAxPro_column__" localSheetId="0" hidden="1">'Capital Req Ratio'!$XFD:$XFD</definedName>
    <definedName name="__nAxPro_column__" localSheetId="6" hidden="1">'Foreign Currency Mismatch Risk'!$XFD:$XFD</definedName>
    <definedName name="__nAxPro_column__" localSheetId="11" hidden="1">'Interest Margin Risk'!$XFD:$XFD</definedName>
    <definedName name="__nAxPro_column__" localSheetId="10" hidden="1">'Lapse Risk'!$XFD:$XFD</definedName>
    <definedName name="__nAxPro_column__" localSheetId="9" hidden="1">'Morbidity Risk'!$XFD:$XFD</definedName>
    <definedName name="__nAxPro_column__" localSheetId="8" hidden="1">'Mortality Risk'!$XFD:$XFD</definedName>
    <definedName name="__nAxPro_column__" localSheetId="5" hidden="1">'Off Balance Sheet Risk'!$XFD:$XFD</definedName>
    <definedName name="__nAxPro_row__" localSheetId="4" hidden="1">'Asset Default Risk'!$1048576:$1048576</definedName>
    <definedName name="__nAxPro_row__" localSheetId="3" hidden="1">'Asset Discounts'!$1048576:$1048576</definedName>
    <definedName name="__nAxPro_row__" localSheetId="7" hidden="1">'Asset Liability Mismatch Risk'!$1048576:$1048576</definedName>
    <definedName name="__nAxPro_row__" localSheetId="1" hidden="1">'Capital Available - Branch'!$1048576:$1048576</definedName>
    <definedName name="__nAxPro_row__" localSheetId="2" hidden="1">'Capital Available - Domestic'!$1048576:$1048576</definedName>
    <definedName name="__nAxPro_row__" localSheetId="0" hidden="1">'Capital Req Ratio'!$1048576:$1048576</definedName>
    <definedName name="__nAxPro_row__" localSheetId="6" hidden="1">'Foreign Currency Mismatch Risk'!$1048576:$1048576</definedName>
    <definedName name="__nAxPro_row__" localSheetId="11" hidden="1">'Interest Margin Risk'!$1048576:$1048576</definedName>
    <definedName name="__nAxPro_row__" localSheetId="10" hidden="1">'Lapse Risk'!$1048576:$1048576</definedName>
    <definedName name="__nAxPro_row__" localSheetId="9" hidden="1">'Morbidity Risk'!$1048576:$1048576</definedName>
    <definedName name="__nAxPro_row__" localSheetId="8" hidden="1">'Mortality Risk'!$1048576:$1048576</definedName>
    <definedName name="__nAxPro_row__" localSheetId="5" hidden="1">'Off Balance Sheet Risk'!$1048576:$1048576</definedName>
    <definedName name="_xlnm.Print_Area" localSheetId="10">'Lapse Risk'!$A$1:$G$15</definedName>
    <definedName name="_xlnm.Print_Area" localSheetId="9">'Morbidity Risk'!#REF!</definedName>
    <definedName name="_xlnm.Print_Titles" localSheetId="1">'Capital Available - Branch'!$2:$4</definedName>
    <definedName name="_xlnm.Print_Titles" localSheetId="2">'Capital Available - Domestic'!$2:$4</definedName>
    <definedName name="_xlnm.Print_Titles" localSheetId="11">'Interest Margin Risk'!$A:$B,'Interest Margin Risk'!$1:$7</definedName>
    <definedName name="_xlnm.Print_Titles" localSheetId="9">'Morbidity Risk'!$A:$B,'Morbidity Risk'!$1:$7</definedName>
    <definedName name="_xlnm.Print_Titles" localSheetId="8">'Mortality Risk'!$A:$C,'Mortality Risk'!$1:$7</definedName>
  </definedNames>
  <calcPr calcId="171027"/>
</workbook>
</file>

<file path=xl/calcChain.xml><?xml version="1.0" encoding="utf-8"?>
<calcChain xmlns="http://schemas.openxmlformats.org/spreadsheetml/2006/main">
  <c r="B51" i="18" l="1"/>
  <c r="A2" i="19"/>
  <c r="A1" i="19"/>
  <c r="D31" i="18"/>
  <c r="D10" i="17"/>
  <c r="D22" i="18" l="1"/>
  <c r="D20" i="18"/>
  <c r="D18" i="18"/>
  <c r="D12" i="18" l="1"/>
  <c r="D11" i="18"/>
  <c r="D9" i="18"/>
  <c r="D50" i="18" l="1"/>
  <c r="D49" i="18"/>
  <c r="D48" i="18"/>
  <c r="D47" i="18"/>
  <c r="D46" i="18"/>
  <c r="D45" i="18"/>
  <c r="D44" i="18"/>
  <c r="D43" i="18"/>
  <c r="D42" i="18"/>
  <c r="D40" i="18"/>
  <c r="D39" i="18"/>
  <c r="D38" i="18"/>
  <c r="D37" i="18"/>
  <c r="D30" i="18"/>
  <c r="D29" i="18"/>
  <c r="D28" i="18"/>
  <c r="D27" i="18"/>
  <c r="D26" i="18"/>
  <c r="D25" i="18"/>
  <c r="D24" i="18"/>
  <c r="D23" i="18"/>
  <c r="D21" i="18"/>
  <c r="D19" i="18"/>
  <c r="D17" i="18"/>
  <c r="D16" i="18"/>
  <c r="D15" i="18"/>
  <c r="D14" i="18"/>
  <c r="D13" i="18"/>
  <c r="D52" i="17" l="1"/>
  <c r="D55" i="17"/>
  <c r="D57" i="17" l="1"/>
  <c r="E66" i="19" l="1"/>
  <c r="G65" i="19"/>
  <c r="G64" i="19"/>
  <c r="G63" i="19"/>
  <c r="G62" i="19"/>
  <c r="G61" i="19"/>
  <c r="G60" i="19"/>
  <c r="G59" i="19"/>
  <c r="G58" i="19"/>
  <c r="I58" i="19" s="1"/>
  <c r="G57" i="19"/>
  <c r="G56" i="19"/>
  <c r="G55" i="19"/>
  <c r="I55" i="19" s="1"/>
  <c r="G54" i="19"/>
  <c r="G53" i="19"/>
  <c r="G52" i="19"/>
  <c r="I52" i="19" s="1"/>
  <c r="G51" i="19"/>
  <c r="I51" i="19" s="1"/>
  <c r="G49" i="19"/>
  <c r="G48" i="19"/>
  <c r="G47" i="19"/>
  <c r="G45" i="19"/>
  <c r="G44" i="19"/>
  <c r="G43" i="19"/>
  <c r="I43" i="19" s="1"/>
  <c r="G42" i="19"/>
  <c r="I42" i="19" s="1"/>
  <c r="G41" i="19"/>
  <c r="G40" i="19"/>
  <c r="I40" i="19" s="1"/>
  <c r="E36" i="19"/>
  <c r="G35" i="19"/>
  <c r="G34" i="19"/>
  <c r="G33" i="19"/>
  <c r="G32" i="19"/>
  <c r="G30" i="19"/>
  <c r="G29" i="19"/>
  <c r="I29" i="19" s="1"/>
  <c r="G28" i="19"/>
  <c r="I28" i="19" s="1"/>
  <c r="G27" i="19"/>
  <c r="I27" i="19" s="1"/>
  <c r="G26" i="19"/>
  <c r="I26" i="19" s="1"/>
  <c r="G24" i="19"/>
  <c r="I24" i="19" s="1"/>
  <c r="G23" i="19"/>
  <c r="G22" i="19"/>
  <c r="I22" i="19" s="1"/>
  <c r="G20" i="19"/>
  <c r="G19" i="19"/>
  <c r="I19" i="19" s="1"/>
  <c r="G18" i="19"/>
  <c r="G17" i="19"/>
  <c r="I17" i="19" s="1"/>
  <c r="G16" i="19"/>
  <c r="G15" i="19"/>
  <c r="I15" i="19" s="1"/>
  <c r="G14" i="19"/>
  <c r="I14" i="19" s="1"/>
  <c r="G13" i="19"/>
  <c r="G12" i="19"/>
  <c r="I12" i="19" s="1"/>
  <c r="G11" i="19"/>
  <c r="I11" i="19" s="1"/>
  <c r="G10" i="19"/>
  <c r="I10" i="19" s="1"/>
  <c r="G9" i="19"/>
  <c r="G8" i="19"/>
  <c r="I8" i="19" s="1"/>
  <c r="E68" i="19" l="1"/>
  <c r="H24" i="15" s="1"/>
  <c r="I66" i="19"/>
  <c r="I36" i="19"/>
  <c r="G36" i="19"/>
  <c r="G66" i="19"/>
  <c r="I68" i="19" l="1"/>
  <c r="G68" i="19"/>
  <c r="I70" i="19" l="1"/>
  <c r="F72" i="19"/>
  <c r="H25" i="15" s="1"/>
  <c r="H26" i="15" s="1"/>
  <c r="H28" i="15" s="1"/>
  <c r="D15" i="17" l="1"/>
  <c r="D15" i="2" l="1"/>
  <c r="D35" i="18"/>
  <c r="D34" i="18"/>
  <c r="D33" i="18"/>
  <c r="D41" i="18"/>
  <c r="D10" i="18"/>
  <c r="D8" i="18"/>
  <c r="A2" i="18"/>
  <c r="A1" i="18"/>
  <c r="D53" i="18" l="1"/>
  <c r="B9" i="15" s="1"/>
  <c r="E8" i="10"/>
  <c r="E9" i="10"/>
  <c r="F20" i="8" l="1"/>
  <c r="F21" i="8"/>
  <c r="F22" i="8"/>
  <c r="F19" i="8"/>
  <c r="A3" i="2" l="1"/>
  <c r="A3" i="17"/>
  <c r="A2" i="11" l="1"/>
  <c r="A1" i="11"/>
  <c r="A2" i="10"/>
  <c r="A1" i="10"/>
  <c r="A2" i="14"/>
  <c r="A1" i="14"/>
  <c r="A2" i="8"/>
  <c r="A1" i="8"/>
  <c r="A2" i="7"/>
  <c r="A1" i="7"/>
  <c r="A2" i="6"/>
  <c r="A1" i="6"/>
  <c r="A2" i="5"/>
  <c r="A1" i="5"/>
  <c r="A2" i="17"/>
  <c r="A1" i="17"/>
  <c r="A2" i="2" l="1"/>
  <c r="A1" i="2"/>
  <c r="D10" i="2" l="1"/>
  <c r="D16" i="2" s="1"/>
  <c r="H18" i="15" l="1"/>
  <c r="D18" i="17" l="1"/>
  <c r="D42" i="17" s="1"/>
  <c r="D17" i="17"/>
  <c r="D21" i="17" l="1"/>
  <c r="D27" i="17"/>
  <c r="D43" i="17"/>
  <c r="D44" i="17" s="1"/>
  <c r="D23" i="17" l="1"/>
  <c r="D12" i="11"/>
  <c r="F10" i="11"/>
  <c r="F9" i="11"/>
  <c r="F8" i="11"/>
  <c r="E10" i="10"/>
  <c r="E24" i="14"/>
  <c r="E23" i="14"/>
  <c r="E19" i="14"/>
  <c r="E18" i="14"/>
  <c r="E15" i="14"/>
  <c r="E14" i="14"/>
  <c r="E11" i="14"/>
  <c r="E10" i="14"/>
  <c r="E12" i="14" s="1"/>
  <c r="F26" i="8"/>
  <c r="F25" i="8"/>
  <c r="F24" i="8"/>
  <c r="F17" i="8"/>
  <c r="F14" i="8"/>
  <c r="F13" i="8"/>
  <c r="F12" i="8"/>
  <c r="F11" i="8"/>
  <c r="F10" i="8"/>
  <c r="F9" i="8"/>
  <c r="F8" i="8"/>
  <c r="C18" i="7"/>
  <c r="C15" i="7"/>
  <c r="C19" i="7" s="1"/>
  <c r="C10" i="7"/>
  <c r="C11" i="7" s="1"/>
  <c r="E17" i="6"/>
  <c r="G17" i="6" s="1"/>
  <c r="E14" i="6"/>
  <c r="G14" i="6" s="1"/>
  <c r="E13" i="6"/>
  <c r="G13" i="6" s="1"/>
  <c r="E10" i="6"/>
  <c r="G10" i="6" s="1"/>
  <c r="E9" i="6"/>
  <c r="G9" i="6" s="1"/>
  <c r="D17" i="5"/>
  <c r="F17" i="5" s="1"/>
  <c r="D16" i="5"/>
  <c r="F16" i="5" s="1"/>
  <c r="D15" i="5"/>
  <c r="F15" i="5" s="1"/>
  <c r="D14" i="5"/>
  <c r="F14" i="5" s="1"/>
  <c r="D12" i="5"/>
  <c r="F12" i="5" s="1"/>
  <c r="D11" i="5"/>
  <c r="F11" i="5" s="1"/>
  <c r="D10" i="5"/>
  <c r="F10" i="5" s="1"/>
  <c r="D9" i="5"/>
  <c r="F9" i="5" s="1"/>
  <c r="C20" i="7" l="1"/>
  <c r="F19" i="5"/>
  <c r="G18" i="6"/>
  <c r="E20" i="14"/>
  <c r="D30" i="17"/>
  <c r="D32" i="17" s="1"/>
  <c r="E23" i="17"/>
  <c r="F12" i="11"/>
  <c r="B16" i="15" s="1"/>
  <c r="E13" i="10"/>
  <c r="B15" i="15" s="1"/>
  <c r="E25" i="14"/>
  <c r="E16" i="14"/>
  <c r="B24" i="15"/>
  <c r="D39" i="17"/>
  <c r="F28" i="8"/>
  <c r="C22" i="7"/>
  <c r="E27" i="14" l="1"/>
  <c r="D46" i="17"/>
  <c r="D47" i="17" s="1"/>
  <c r="D49" i="17" s="1"/>
  <c r="B25" i="15" l="1"/>
  <c r="H10" i="15"/>
  <c r="H11" i="15"/>
  <c r="H19" i="15" l="1"/>
  <c r="H33" i="15" l="1"/>
  <c r="B12" i="15" l="1"/>
  <c r="B13" i="15"/>
  <c r="B14" i="15" l="1"/>
  <c r="B11" i="15" l="1"/>
  <c r="B10" i="15"/>
  <c r="B20" i="15" s="1"/>
  <c r="B33" i="15" l="1"/>
  <c r="H32" i="15" l="1"/>
  <c r="H35" i="15" s="1"/>
  <c r="B26" i="15"/>
  <c r="D58" i="17" l="1"/>
  <c r="B28" i="15" s="1"/>
  <c r="H34" i="15"/>
  <c r="B32" i="15" l="1"/>
  <c r="B34" i="15" s="1"/>
  <c r="B35"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Kencil McPhee</author>
  </authors>
  <commentList>
    <comment ref="A2" authorId="0" shapeId="0" xr:uid="{00000000-0006-0000-0000-000001000000}">
      <text>
        <r>
          <rPr>
            <b/>
            <sz val="9"/>
            <color indexed="81"/>
            <rFont val="Tahoma"/>
            <family val="2"/>
          </rPr>
          <t>Please ensure that you select your organization's 'Entity Type.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jbodie</author>
  </authors>
  <commentList>
    <comment ref="B25" authorId="0" shapeId="0" xr:uid="{00000000-0006-0000-0300-000001000000}">
      <text>
        <r>
          <rPr>
            <b/>
            <sz val="9"/>
            <color indexed="81"/>
            <rFont val="Tahoma"/>
            <family val="2"/>
          </rPr>
          <t>Note:</t>
        </r>
        <r>
          <rPr>
            <sz val="9"/>
            <color indexed="81"/>
            <rFont val="Tahoma"/>
            <family val="2"/>
          </rPr>
          <t xml:space="preserve"> Note: If using the look through approach for mutual funds, specify the class of assets in the fields below and apply the approriate discount rate.  Once information is entered in the fields below the value will autmotically delink from the balance sheet.  The total value of mutual funds specified below should equal the value on the balance sheet at row 13.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Kencil McPhee</author>
  </authors>
  <commentList>
    <comment ref="B25" authorId="0" shapeId="0" xr:uid="{6971AA47-CEE4-4EAC-8A9A-D2679D59D232}">
      <text>
        <r>
          <rPr>
            <b/>
            <sz val="9"/>
            <color indexed="81"/>
            <rFont val="Tahoma"/>
            <family val="2"/>
          </rPr>
          <t>Insurers may use the “look through” approach for Mutual Funds for the underlying assets of the fund; using the corresponding factors on a pro rata basis.</t>
        </r>
      </text>
    </comment>
  </commentList>
</comments>
</file>

<file path=xl/sharedStrings.xml><?xml version="1.0" encoding="utf-8"?>
<sst xmlns="http://schemas.openxmlformats.org/spreadsheetml/2006/main" count="452" uniqueCount="316">
  <si>
    <t>$'000</t>
  </si>
  <si>
    <t>Capital Required</t>
  </si>
  <si>
    <t>Other (specify)</t>
  </si>
  <si>
    <t>Total Capital Available</t>
  </si>
  <si>
    <t>BAH$'000</t>
  </si>
  <si>
    <t>Off Balance Sheet Risk Charge</t>
  </si>
  <si>
    <t>Foreign Currency Mismatch Risk Charge</t>
  </si>
  <si>
    <t>Asset Liability Mismatch Risk Charge</t>
  </si>
  <si>
    <t>Morbidity Risk Charge</t>
  </si>
  <si>
    <t>Mortality Risk Charge</t>
  </si>
  <si>
    <t>Lapse Risk Charge</t>
  </si>
  <si>
    <t>Interest Margin Pricing Risk Charge</t>
  </si>
  <si>
    <t>Available Capital</t>
  </si>
  <si>
    <t>Gross Tier 1 Capital</t>
  </si>
  <si>
    <t>Net Tier 1 Capital</t>
  </si>
  <si>
    <t>C</t>
  </si>
  <si>
    <t>Preference Shares</t>
  </si>
  <si>
    <t>Hybrid Capital</t>
  </si>
  <si>
    <t>Gross Tier 2A Capital</t>
  </si>
  <si>
    <t>D</t>
  </si>
  <si>
    <t>Subordinated Debt</t>
  </si>
  <si>
    <t>Other Debentures</t>
  </si>
  <si>
    <t>E</t>
  </si>
  <si>
    <t>F</t>
  </si>
  <si>
    <t>G</t>
  </si>
  <si>
    <t>H</t>
  </si>
  <si>
    <t>Cash Surrender value deficiencies on an aggregate basis x 75%</t>
  </si>
  <si>
    <t>Gross Tier 2C Capital</t>
  </si>
  <si>
    <t>Total Tier 2 Capital</t>
  </si>
  <si>
    <t>Total Tier 1 and 2 Capital</t>
  </si>
  <si>
    <t>Ordinary shares</t>
  </si>
  <si>
    <t>Retained earnings</t>
  </si>
  <si>
    <t>A</t>
  </si>
  <si>
    <t>B</t>
  </si>
  <si>
    <t>I</t>
  </si>
  <si>
    <t>J</t>
  </si>
  <si>
    <t>Total Deductions</t>
  </si>
  <si>
    <t>C=A-B</t>
  </si>
  <si>
    <t>Tier 2C</t>
  </si>
  <si>
    <t xml:space="preserve">Negative policy liabilities deducted from Tier 1 </t>
  </si>
  <si>
    <t>Investment in financial subsidiaries</t>
  </si>
  <si>
    <t>Back to back placements</t>
  </si>
  <si>
    <t>Pension Plan assets</t>
  </si>
  <si>
    <t>Assets</t>
  </si>
  <si>
    <t>Adjustment for Collateral / Guarantee</t>
  </si>
  <si>
    <t>Factor</t>
  </si>
  <si>
    <t>Required Capital (C*D)</t>
  </si>
  <si>
    <t xml:space="preserve">Factor </t>
  </si>
  <si>
    <t>Amount</t>
  </si>
  <si>
    <t>Net Assets A-B</t>
  </si>
  <si>
    <t>Off Balance Sheet Asset</t>
  </si>
  <si>
    <t>Off Balance Sheet Liability</t>
  </si>
  <si>
    <t>Total Off Balance Sheet Risk Charge</t>
  </si>
  <si>
    <t>Asset 1</t>
  </si>
  <si>
    <t>Asset 2</t>
  </si>
  <si>
    <t>Asset 3</t>
  </si>
  <si>
    <t>Asset 4</t>
  </si>
  <si>
    <t>Liability 1</t>
  </si>
  <si>
    <t>Liability 2</t>
  </si>
  <si>
    <t>Liability 3</t>
  </si>
  <si>
    <t>Liability 4</t>
  </si>
  <si>
    <t>Currency</t>
  </si>
  <si>
    <t>Assets backing liabilities denominated in Currency</t>
  </si>
  <si>
    <t>Liabilities denominated in Currency</t>
  </si>
  <si>
    <t>Countries rated BBB and above</t>
  </si>
  <si>
    <t>Currency 1</t>
  </si>
  <si>
    <t>Currency 2</t>
  </si>
  <si>
    <r>
      <t>Countries rated BBB</t>
    </r>
    <r>
      <rPr>
        <b/>
        <u/>
        <vertAlign val="superscript"/>
        <sz val="10"/>
        <color theme="1"/>
        <rFont val="Arial"/>
        <family val="2"/>
      </rPr>
      <t>-</t>
    </r>
    <r>
      <rPr>
        <b/>
        <u/>
        <sz val="10"/>
        <color theme="1"/>
        <rFont val="Arial"/>
        <family val="2"/>
      </rPr>
      <t xml:space="preserve"> and below</t>
    </r>
  </si>
  <si>
    <t>Exchange Rate used for conversion to Bahamas dollars</t>
  </si>
  <si>
    <t>Total Foreign Exchange Risk Charge</t>
  </si>
  <si>
    <t>Net Open Position in BAH$ (A-B)*C (absolute value)</t>
  </si>
  <si>
    <t>Required Capital (D*E)</t>
  </si>
  <si>
    <t>Mismatch provision in policy liabilities</t>
  </si>
  <si>
    <t>Liabilities after 1% change in valuation interest rate</t>
  </si>
  <si>
    <t>Absolute Change in Liabilities</t>
  </si>
  <si>
    <t>10% of Absolute Change in Liabilities</t>
  </si>
  <si>
    <t>Liabilities</t>
  </si>
  <si>
    <t>Absolute Change in Assets</t>
  </si>
  <si>
    <t>C-D</t>
  </si>
  <si>
    <t>Total Asset Liability Risk Charge</t>
  </si>
  <si>
    <t>Liabilities after 1% shift in assets</t>
  </si>
  <si>
    <t>Assets after 1% shift in assets</t>
  </si>
  <si>
    <t xml:space="preserve">Type of policy </t>
  </si>
  <si>
    <t xml:space="preserve">Measure of exposure </t>
  </si>
  <si>
    <t xml:space="preserve">Individual Life </t>
  </si>
  <si>
    <t xml:space="preserve">Net amount at risk </t>
  </si>
  <si>
    <t xml:space="preserve">Group Life </t>
  </si>
  <si>
    <t xml:space="preserve">Participating Adjustable Life &amp; Universal Life, where mortality costs are reasonably flexible. </t>
  </si>
  <si>
    <t xml:space="preserve">Accidental Death and Dismemberment: </t>
  </si>
  <si>
    <t xml:space="preserve">Participating, Adjustable Life &amp; Universal Life </t>
  </si>
  <si>
    <t xml:space="preserve">Individual and Group Life </t>
  </si>
  <si>
    <t xml:space="preserve">All annuities involving life contingencies </t>
  </si>
  <si>
    <t xml:space="preserve">Total policy liabilities </t>
  </si>
  <si>
    <t xml:space="preserve">All other policies </t>
  </si>
  <si>
    <t>Term</t>
  </si>
  <si>
    <t>Exposure</t>
  </si>
  <si>
    <t>Less than 1 year guaranteed term remaining</t>
  </si>
  <si>
    <t>1-5 years guaranteed term remaining</t>
  </si>
  <si>
    <t>Over 5 years guaranteed term remaining</t>
  </si>
  <si>
    <t>Over 5 years guaranteed term remaining)</t>
  </si>
  <si>
    <t xml:space="preserve">Where this is not the case, use the factors for “All other policies” </t>
  </si>
  <si>
    <t>Total Mortality Risk Charge</t>
  </si>
  <si>
    <t>Annual net earned premium</t>
  </si>
  <si>
    <t>Reported and open claim reserves related to claims incurred</t>
  </si>
  <si>
    <t>Capital Required  (B-A)</t>
  </si>
  <si>
    <t>Individual Life PAR</t>
  </si>
  <si>
    <t>Individual Life Adjustable Premium</t>
  </si>
  <si>
    <t>Total Capital Required for Lapse Risk</t>
  </si>
  <si>
    <t>Line of Business</t>
  </si>
  <si>
    <t>Lapse assumption change</t>
  </si>
  <si>
    <t>+/- 7.5%</t>
  </si>
  <si>
    <t>+/- 15%</t>
  </si>
  <si>
    <t>Total Policy Liabilities (change lapse assumption)</t>
  </si>
  <si>
    <t>Total Policy Liabilities (valuation assumptions)</t>
  </si>
  <si>
    <t>Other (Please specify)</t>
  </si>
  <si>
    <t>Type of Business</t>
  </si>
  <si>
    <t>Net Policy Liabilities</t>
  </si>
  <si>
    <t>Capital Required   (B*C)</t>
  </si>
  <si>
    <t>Policy Liabilities net of Reinsurance</t>
  </si>
  <si>
    <t>Total Interest Margin Risk Charge</t>
  </si>
  <si>
    <t xml:space="preserve">Guaranteed Investment Contract (GIC) type deferred annuities that are renewable at new business rates; policies with no repricing risk; policy liabilities that are not discounted for interest </t>
  </si>
  <si>
    <t>No factor should be applied to accumulation annuities where the contract offers renewal only at the rate for new business or for which no renewal option is offered. In all other cases a factor of 0.5% should be applied.</t>
  </si>
  <si>
    <t>Risk Exposure (see notes below)</t>
  </si>
  <si>
    <t>Revaluation reserves</t>
  </si>
  <si>
    <t>Unrealized gains on assets included in retained earnings, revaluation reserves or life surplus reserves</t>
  </si>
  <si>
    <t xml:space="preserve">Adjustable premiums/adjustable interest credits, Universal life where the crediting rates are reasonably flexible, Other types of GIC policies. </t>
  </si>
  <si>
    <t>Life surplus reserves on Par &amp; Non Par business</t>
  </si>
  <si>
    <t>Death/Disability Waiver Riders</t>
  </si>
  <si>
    <t xml:space="preserve">Individual </t>
  </si>
  <si>
    <t>Group</t>
  </si>
  <si>
    <t>Total Waivers</t>
  </si>
  <si>
    <t>Disability Income/Personal Accident Insurance</t>
  </si>
  <si>
    <t>Total Disability Income/PA</t>
  </si>
  <si>
    <t>Health Insurance</t>
  </si>
  <si>
    <t>Total Health Insurance</t>
  </si>
  <si>
    <t>New Claims Risk</t>
  </si>
  <si>
    <t>Continuing Claims Risk</t>
  </si>
  <si>
    <t>Disabled Lives Reserve</t>
  </si>
  <si>
    <t>IBNR Reserve</t>
  </si>
  <si>
    <t>Total Continuing Claims Risk</t>
  </si>
  <si>
    <t>Total Morbidity Risk Charge</t>
  </si>
  <si>
    <t>Other</t>
  </si>
  <si>
    <t xml:space="preserve">Total Capital Required </t>
  </si>
  <si>
    <t>Preference Shares excluded in Tier 1 due to limit</t>
  </si>
  <si>
    <t xml:space="preserve">Tier 2A </t>
  </si>
  <si>
    <t>31 - 60 days outstanding</t>
  </si>
  <si>
    <t>Admissible Assets</t>
  </si>
  <si>
    <t>Less: Liabilities</t>
  </si>
  <si>
    <t>Gross Premium (Annualized)</t>
  </si>
  <si>
    <t>+</t>
  </si>
  <si>
    <t xml:space="preserve">20% of Gross Premium </t>
  </si>
  <si>
    <t>Minimum Capital Requirement</t>
  </si>
  <si>
    <t>=</t>
  </si>
  <si>
    <t>Required Margin of Solvency</t>
  </si>
  <si>
    <t>Margin of Solvency (Available Capital)</t>
  </si>
  <si>
    <t>Required Margin of Solvency (Required Capital)</t>
  </si>
  <si>
    <t>Capital Surplus/Shortfall</t>
  </si>
  <si>
    <t xml:space="preserve">Solvency Ratio </t>
  </si>
  <si>
    <t>B$'000</t>
  </si>
  <si>
    <t>CURRENT SOLVENCY TEST</t>
  </si>
  <si>
    <t>Capital Requirement Ratio</t>
  </si>
  <si>
    <t>CAPITAL REQUIREMENT - Long-term Insurance</t>
  </si>
  <si>
    <t>Page 10</t>
  </si>
  <si>
    <t>Page 1</t>
  </si>
  <si>
    <t>Page 3</t>
  </si>
  <si>
    <t>Page 4</t>
  </si>
  <si>
    <t>Page 5</t>
  </si>
  <si>
    <t>Page 6</t>
  </si>
  <si>
    <t>Page 7</t>
  </si>
  <si>
    <t>Page 8</t>
  </si>
  <si>
    <t>Page 9</t>
  </si>
  <si>
    <t>Deductions</t>
  </si>
  <si>
    <t>Solvency Requirement for  Annuities</t>
  </si>
  <si>
    <t>Single Premium Immediate Annuities Charge</t>
  </si>
  <si>
    <t>Interest Rate Environment Risk Charge</t>
  </si>
  <si>
    <t>Mortality Risk charge</t>
  </si>
  <si>
    <t>Liquidity Risk Charge where applicable</t>
  </si>
  <si>
    <t>Total Assets</t>
  </si>
  <si>
    <t>Deduction from Assets</t>
  </si>
  <si>
    <t>Other (including financial instruments specifically approved prior to Dec 31, 2014)</t>
  </si>
  <si>
    <t xml:space="preserve">Total Capital Available                                                                                                 </t>
  </si>
  <si>
    <r>
      <t xml:space="preserve">Tier 1 - </t>
    </r>
    <r>
      <rPr>
        <sz val="10"/>
        <rFont val="Arial"/>
        <family val="2"/>
      </rPr>
      <t>refer to Guideline 4 A(a)</t>
    </r>
  </si>
  <si>
    <r>
      <t>Deductions -</t>
    </r>
    <r>
      <rPr>
        <sz val="10"/>
        <rFont val="Arial"/>
        <family val="2"/>
      </rPr>
      <t xml:space="preserve"> refer to Guideline 4 A(b)</t>
    </r>
  </si>
  <si>
    <r>
      <t xml:space="preserve">Net Tier 1 Capital </t>
    </r>
    <r>
      <rPr>
        <sz val="10"/>
        <rFont val="Arial"/>
        <family val="2"/>
      </rPr>
      <t>(must be in excess of minimum under Regulation 60)</t>
    </r>
  </si>
  <si>
    <r>
      <t xml:space="preserve">Tier 2 Capital - </t>
    </r>
    <r>
      <rPr>
        <sz val="10"/>
        <rFont val="Arial"/>
        <family val="2"/>
      </rPr>
      <t>refer Guideline 4 (B)</t>
    </r>
  </si>
  <si>
    <r>
      <t xml:space="preserve">Tier 2B </t>
    </r>
    <r>
      <rPr>
        <u/>
        <sz val="10"/>
        <rFont val="Arial"/>
        <family val="2"/>
      </rPr>
      <t>(</t>
    </r>
    <r>
      <rPr>
        <sz val="10"/>
        <rFont val="Arial"/>
        <family val="2"/>
      </rPr>
      <t>Limited Life Instruments)</t>
    </r>
  </si>
  <si>
    <r>
      <t xml:space="preserve">Gross Tier 2B Capital </t>
    </r>
    <r>
      <rPr>
        <sz val="10"/>
        <rFont val="Arial"/>
        <family val="2"/>
      </rPr>
      <t>(limited to 50% of Net Tier 1 Capital)</t>
    </r>
  </si>
  <si>
    <r>
      <t xml:space="preserve">DEDUCTIONS </t>
    </r>
    <r>
      <rPr>
        <sz val="10"/>
        <rFont val="Arial"/>
        <family val="2"/>
      </rPr>
      <t>-refer Guideline 4 C</t>
    </r>
  </si>
  <si>
    <t>I-J</t>
  </si>
  <si>
    <t>Capital Available</t>
  </si>
  <si>
    <t>Other (specify below)</t>
  </si>
  <si>
    <t>Preference shares (not to exceed 33% of Tier 1 Capital ex Pref Shares)</t>
  </si>
  <si>
    <t xml:space="preserve">Deduct: </t>
  </si>
  <si>
    <t>Interest Margin Risk Charge</t>
  </si>
  <si>
    <t>Ref to Guide:</t>
  </si>
  <si>
    <t>5 G (a)</t>
  </si>
  <si>
    <t>Unrealized gains on assets (excluding gains on real estate)</t>
  </si>
  <si>
    <t>Unrealized gains on real estate  (limited to 20% of Net Tier 1 Capital)</t>
  </si>
  <si>
    <r>
      <t xml:space="preserve">Tier 2 Capital Allowed  </t>
    </r>
    <r>
      <rPr>
        <sz val="10"/>
        <rFont val="Arial"/>
        <family val="2"/>
      </rPr>
      <t xml:space="preserve"> (cannot be greater than Tier 1 Capital) </t>
    </r>
    <r>
      <rPr>
        <b/>
        <sz val="10"/>
        <rFont val="Arial"/>
        <family val="2"/>
      </rPr>
      <t xml:space="preserve">           </t>
    </r>
  </si>
  <si>
    <t>Other Assets</t>
  </si>
  <si>
    <t xml:space="preserve">       Statutory Funds held in trust (s.45(4) Insurance Act 2005)</t>
  </si>
  <si>
    <t>Less</t>
  </si>
  <si>
    <t>Total Liabilities and Reserves</t>
  </si>
  <si>
    <t>Total initial deposit (s.43 Insurance Act 2005)</t>
  </si>
  <si>
    <t>Cash surrender value deficiencies (0% in year 1; 33% in year 2; 67% in year 3; 100% thereafter)</t>
  </si>
  <si>
    <t xml:space="preserve">Negative policy liabilities (0% in year 1; 33% in year 2; 67% in year 3; 100% thereafter) </t>
  </si>
  <si>
    <t>Company Name:</t>
  </si>
  <si>
    <t>Page 2(a)</t>
  </si>
  <si>
    <t>Page 2(b)</t>
  </si>
  <si>
    <t>Entity Type:</t>
  </si>
  <si>
    <t>Period End:</t>
  </si>
  <si>
    <t>Asset Default Risk Charge</t>
  </si>
  <si>
    <t>Investment in related parties if not financial subsidiary</t>
  </si>
  <si>
    <t>Receivables from agents:</t>
  </si>
  <si>
    <t>0 - 30 days outstanding</t>
  </si>
  <si>
    <t>Over 60 days outstanding</t>
  </si>
  <si>
    <t>Premium receivables:</t>
  </si>
  <si>
    <t>Accounts receivable</t>
  </si>
  <si>
    <t>Prepayments</t>
  </si>
  <si>
    <t>Equipment and machinery</t>
  </si>
  <si>
    <t>Office, furniture and fixtures</t>
  </si>
  <si>
    <t>Computer software</t>
  </si>
  <si>
    <t>Leasehold improvements</t>
  </si>
  <si>
    <t>Other assets</t>
  </si>
  <si>
    <t>Motor vehicles</t>
  </si>
  <si>
    <t>Goodwill and other intangible assets</t>
  </si>
  <si>
    <t>Total Asset Default Risk Charge</t>
  </si>
  <si>
    <t>Required Capital (A*B)</t>
  </si>
  <si>
    <r>
      <t xml:space="preserve">ASSET DISCOUNTS </t>
    </r>
    <r>
      <rPr>
        <i/>
        <sz val="10"/>
        <color theme="1"/>
        <rFont val="Arial"/>
        <family val="2"/>
      </rPr>
      <t>(FORM Q5: SOLVENCY TEST)</t>
    </r>
  </si>
  <si>
    <t>Description (B$000's)</t>
  </si>
  <si>
    <t>Based on Audited amounts</t>
  </si>
  <si>
    <t xml:space="preserve">Current Year </t>
  </si>
  <si>
    <r>
      <t>A. A</t>
    </r>
    <r>
      <rPr>
        <b/>
        <sz val="10"/>
        <color indexed="8"/>
        <rFont val="ARIAL"/>
        <family val="2"/>
      </rPr>
      <t>DMISSIBLE</t>
    </r>
    <r>
      <rPr>
        <b/>
        <sz val="11"/>
        <color indexed="8"/>
        <rFont val="Arial"/>
        <family val="2"/>
      </rPr>
      <t xml:space="preserve"> A</t>
    </r>
    <r>
      <rPr>
        <b/>
        <sz val="10"/>
        <color indexed="8"/>
        <rFont val="ARIAL"/>
        <family val="2"/>
      </rPr>
      <t>SSETS</t>
    </r>
  </si>
  <si>
    <r>
      <t>B</t>
    </r>
    <r>
      <rPr>
        <sz val="9"/>
        <color indexed="8"/>
        <rFont val="Arial"/>
        <family val="2"/>
      </rPr>
      <t xml:space="preserve">EFORE DISCOUNTING
 </t>
    </r>
  </si>
  <si>
    <r>
      <t>D</t>
    </r>
    <r>
      <rPr>
        <sz val="9"/>
        <color indexed="8"/>
        <rFont val="Arial"/>
        <family val="2"/>
      </rPr>
      <t>ISCOUNT</t>
    </r>
  </si>
  <si>
    <r>
      <t>A</t>
    </r>
    <r>
      <rPr>
        <sz val="9"/>
        <color indexed="8"/>
        <rFont val="Arial"/>
        <family val="2"/>
      </rPr>
      <t xml:space="preserve">FTER DISCOUNTING 
</t>
    </r>
  </si>
  <si>
    <r>
      <t>Q</t>
    </r>
    <r>
      <rPr>
        <sz val="9"/>
        <color indexed="8"/>
        <rFont val="Arial"/>
        <family val="2"/>
      </rPr>
      <t xml:space="preserve">UALIFYING ASSETS
     </t>
    </r>
  </si>
  <si>
    <t xml:space="preserve">Cash, bank balances and bank deposits </t>
  </si>
  <si>
    <t>Cash outside the Bahamas not meeting requirements of Reg. 70(1)(o)</t>
  </si>
  <si>
    <t xml:space="preserve">Government and Government Guaranteed Securities </t>
  </si>
  <si>
    <t xml:space="preserve">Goverment Corporation/Agency Bonds (not guaranteed) </t>
  </si>
  <si>
    <t xml:space="preserve">Corporate Bonds - Listed/ Approved by the Commission </t>
  </si>
  <si>
    <r>
      <t>Corporate Bonds - Not Listed</t>
    </r>
    <r>
      <rPr>
        <b/>
        <sz val="10"/>
        <rFont val="Arial"/>
        <family val="2"/>
      </rPr>
      <t xml:space="preserve"> </t>
    </r>
  </si>
  <si>
    <r>
      <t xml:space="preserve">Investment Property </t>
    </r>
    <r>
      <rPr>
        <b/>
        <sz val="10"/>
        <rFont val="Arial"/>
        <family val="2"/>
      </rPr>
      <t xml:space="preserve"> </t>
    </r>
  </si>
  <si>
    <r>
      <t>Equity securities - listed</t>
    </r>
    <r>
      <rPr>
        <b/>
        <sz val="10"/>
        <rFont val="Arial"/>
        <family val="2"/>
      </rPr>
      <t xml:space="preserve"> </t>
    </r>
  </si>
  <si>
    <r>
      <t xml:space="preserve">Equity securities - not listed </t>
    </r>
    <r>
      <rPr>
        <b/>
        <sz val="10"/>
        <rFont val="Arial"/>
        <family val="2"/>
      </rPr>
      <t xml:space="preserve"> </t>
    </r>
  </si>
  <si>
    <r>
      <t xml:space="preserve">Preferred shares - listed and not listed but approved by The Commission </t>
    </r>
    <r>
      <rPr>
        <b/>
        <sz val="10"/>
        <rFont val="Arial"/>
        <family val="2"/>
      </rPr>
      <t xml:space="preserve"> </t>
    </r>
  </si>
  <si>
    <t xml:space="preserve">Preferred shares - not listed  </t>
  </si>
  <si>
    <t xml:space="preserve">Other Debt Instruments - Listed/Approved by the Commission </t>
  </si>
  <si>
    <t xml:space="preserve">Other Debt Instruments - Not Listed </t>
  </si>
  <si>
    <t>Mortgage Loans</t>
  </si>
  <si>
    <t>Performing Mortgage Loans</t>
  </si>
  <si>
    <t>Non Performing Mortgage Loans (Overdue 90 days or more)</t>
  </si>
  <si>
    <t xml:space="preserve">Mutual Funds  </t>
  </si>
  <si>
    <t xml:space="preserve">Mutual Funds (on a look through basis, please specify below)  </t>
  </si>
  <si>
    <r>
      <t>Investments in Related Parties</t>
    </r>
    <r>
      <rPr>
        <b/>
        <sz val="10"/>
        <rFont val="Arial"/>
        <family val="2"/>
      </rPr>
      <t xml:space="preserve"> </t>
    </r>
  </si>
  <si>
    <t>Other Investments (Please specify)</t>
  </si>
  <si>
    <t>Total Investment Assets</t>
  </si>
  <si>
    <r>
      <t>O</t>
    </r>
    <r>
      <rPr>
        <b/>
        <u/>
        <sz val="9"/>
        <rFont val="Arial"/>
        <family val="2"/>
      </rPr>
      <t>THER</t>
    </r>
    <r>
      <rPr>
        <b/>
        <u/>
        <sz val="10"/>
        <rFont val="Arial"/>
        <family val="2"/>
      </rPr>
      <t xml:space="preserve"> A</t>
    </r>
    <r>
      <rPr>
        <b/>
        <u/>
        <sz val="9"/>
        <rFont val="Arial"/>
        <family val="2"/>
      </rPr>
      <t>SSETS</t>
    </r>
  </si>
  <si>
    <t xml:space="preserve">Policy Loans </t>
  </si>
  <si>
    <t>Performing  Policy Loans (Cash Value &gt; Loan Balance)</t>
  </si>
  <si>
    <t>Non Performing Policy Loans (Cash Surrender Value &lt; Loan Balance)</t>
  </si>
  <si>
    <t>Due from reinsurers</t>
  </si>
  <si>
    <t>Deferred reinsurance premiums</t>
  </si>
  <si>
    <t>Deferred acquisition costs</t>
  </si>
  <si>
    <t>Due from related company</t>
  </si>
  <si>
    <t xml:space="preserve">Receivable from agents </t>
  </si>
  <si>
    <t>0 -30 days outstanding</t>
  </si>
  <si>
    <t>31 - 90 days outstanding</t>
  </si>
  <si>
    <t>Over 90 days</t>
  </si>
  <si>
    <t>Premium Receivables</t>
  </si>
  <si>
    <t>Over 60 days</t>
  </si>
  <si>
    <t xml:space="preserve">Receivable from group agencies </t>
  </si>
  <si>
    <t xml:space="preserve">Interest receivable on Investments </t>
  </si>
  <si>
    <t xml:space="preserve">Intangible Assets </t>
  </si>
  <si>
    <t>Land and Building (used in operations)</t>
  </si>
  <si>
    <t xml:space="preserve">Accounts Receivable </t>
  </si>
  <si>
    <t xml:space="preserve">Prepayments </t>
  </si>
  <si>
    <t>Equipment and Machinery</t>
  </si>
  <si>
    <t>Office Furniture and Fixtures</t>
  </si>
  <si>
    <t>Computer Software</t>
  </si>
  <si>
    <t>Leasehold Improvements</t>
  </si>
  <si>
    <t>Motor Vehicles</t>
  </si>
  <si>
    <t xml:space="preserve">Other Assets  </t>
  </si>
  <si>
    <t>Total Non Investment Assets</t>
  </si>
  <si>
    <t>TOTAL ASSETS</t>
  </si>
  <si>
    <t>Qualifying assets as a percentage of admissible assets</t>
  </si>
  <si>
    <t>Aggregate Asset Discount</t>
  </si>
  <si>
    <t>A-B</t>
  </si>
  <si>
    <t>Page 11</t>
  </si>
  <si>
    <t xml:space="preserve">       Contributed surplus</t>
  </si>
  <si>
    <t>Non-controlling interest</t>
  </si>
  <si>
    <t>If E &gt; 0, Min (E,B) Else B</t>
  </si>
  <si>
    <t>Cash, bank balances and bank deposits</t>
  </si>
  <si>
    <t>Government corporation/agency bonds (not guaranteed)</t>
  </si>
  <si>
    <t>Corporate bonds - listed</t>
  </si>
  <si>
    <t>Corporate bonds - non-listed</t>
  </si>
  <si>
    <t>Mortgage loans - performing</t>
  </si>
  <si>
    <t>Mutual funds</t>
  </si>
  <si>
    <t>Other investments</t>
  </si>
  <si>
    <t>Policy loans</t>
  </si>
  <si>
    <t>Interest receivable on investments</t>
  </si>
  <si>
    <t>Land and building (used in operations)</t>
  </si>
  <si>
    <t>Mortgage loans - non-performing (overdue 90 days or more)</t>
  </si>
  <si>
    <t>Treasury notes/bonds</t>
  </si>
  <si>
    <t>Government and government guaranteed securities</t>
  </si>
  <si>
    <t>Treasury bills</t>
  </si>
  <si>
    <t>Bank certificates of deposit</t>
  </si>
  <si>
    <t>Equity securities - non-listed</t>
  </si>
  <si>
    <t>Equity securities - listed</t>
  </si>
  <si>
    <t>Preferred shares - non-listed</t>
  </si>
  <si>
    <t>Preferred shares - listed</t>
  </si>
  <si>
    <t>Other debt instruments - non-listed</t>
  </si>
  <si>
    <t>Other debt instruments - listed</t>
  </si>
  <si>
    <t>Real estate / Investment Property</t>
  </si>
  <si>
    <t>RISK BASED CAPITAL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</si>
</sst>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
    <numFmt numFmtId="165" formatCode="0.0"/>
    <numFmt numFmtId="166" formatCode="mm/dd/yyyy;@"/>
    <numFmt numFmtId="167" formatCode="_-* #,##0_-;\-* #,##0_-;_-* &quot;-&quot;??_-;_-@_-"/>
    <numFmt numFmtId="168" formatCode="[$-409]dd\-mmm\-yy;@"/>
    <numFmt numFmtId="169" formatCode="_(* #,##0_);_(* \(#,##0\);_(* &quot;-&quot;??_);_(@_)"/>
  </numFmts>
  <fonts count="40" x14ac:knownFonts="1">
    <font>
      <sz val="11"/>
      <color theme="1"/>
      <name val="Calibri"/>
      <family val="2"/>
      <scheme val="minor"/>
    </font>
    <font>
      <sz val="11"/>
      <color theme="1"/>
      <name val="Calibri"/>
      <family val="2"/>
      <scheme val="minor"/>
    </font>
    <font>
      <b/>
      <sz val="11"/>
      <color theme="1"/>
      <name val="Calibri"/>
      <family val="2"/>
      <scheme val="minor"/>
    </font>
    <font>
      <b/>
      <u/>
      <sz val="10"/>
      <name val="Arial"/>
      <family val="2"/>
    </font>
    <font>
      <sz val="10"/>
      <name val="Arial"/>
      <family val="2"/>
    </font>
    <font>
      <sz val="10"/>
      <name val="Arial"/>
      <family val="2"/>
    </font>
    <font>
      <sz val="10"/>
      <color theme="1"/>
      <name val="Arial"/>
      <family val="2"/>
    </font>
    <font>
      <sz val="10"/>
      <color rgb="FF000000"/>
      <name val="Arial"/>
      <family val="2"/>
    </font>
    <font>
      <b/>
      <sz val="10"/>
      <name val="Arial"/>
      <family val="2"/>
    </font>
    <font>
      <b/>
      <i/>
      <sz val="10"/>
      <name val="Arial"/>
      <family val="2"/>
    </font>
    <font>
      <b/>
      <i/>
      <sz val="10"/>
      <color rgb="FFFF0000"/>
      <name val="Arial"/>
      <family val="2"/>
    </font>
    <font>
      <b/>
      <sz val="10"/>
      <color theme="1"/>
      <name val="Arial"/>
      <family val="2"/>
    </font>
    <font>
      <b/>
      <u/>
      <sz val="10"/>
      <color theme="1"/>
      <name val="Arial"/>
      <family val="2"/>
    </font>
    <font>
      <b/>
      <i/>
      <sz val="10"/>
      <color theme="1"/>
      <name val="Arial"/>
      <family val="2"/>
    </font>
    <font>
      <b/>
      <u/>
      <sz val="11"/>
      <color theme="1"/>
      <name val="Calibri"/>
      <family val="2"/>
      <scheme val="minor"/>
    </font>
    <font>
      <b/>
      <u/>
      <vertAlign val="superscript"/>
      <sz val="10"/>
      <color theme="1"/>
      <name val="Arial"/>
      <family val="2"/>
    </font>
    <font>
      <sz val="9"/>
      <color indexed="81"/>
      <name val="Tahoma"/>
      <family val="2"/>
    </font>
    <font>
      <sz val="11"/>
      <color theme="1"/>
      <name val="Times New Roman"/>
      <family val="1"/>
    </font>
    <font>
      <sz val="11"/>
      <color theme="1"/>
      <name val="Arial"/>
      <family val="2"/>
    </font>
    <font>
      <b/>
      <sz val="9"/>
      <color indexed="81"/>
      <name val="Tahoma"/>
      <family val="2"/>
    </font>
    <font>
      <i/>
      <sz val="10"/>
      <color theme="1"/>
      <name val="Arial"/>
      <family val="2"/>
    </font>
    <font>
      <u/>
      <sz val="11"/>
      <color theme="10"/>
      <name val="Calibri"/>
      <family val="2"/>
      <scheme val="minor"/>
    </font>
    <font>
      <sz val="12"/>
      <color theme="1"/>
      <name val="Calibri"/>
      <family val="2"/>
      <scheme val="minor"/>
    </font>
    <font>
      <u/>
      <sz val="10"/>
      <name val="Arial"/>
      <family val="2"/>
    </font>
    <font>
      <b/>
      <sz val="10"/>
      <color rgb="FF000000"/>
      <name val="Arial"/>
      <family val="2"/>
    </font>
    <font>
      <b/>
      <i/>
      <sz val="10"/>
      <color theme="3" tint="-0.499984740745262"/>
      <name val="Arial"/>
      <family val="2"/>
    </font>
    <font>
      <b/>
      <sz val="18"/>
      <color theme="1"/>
      <name val="Arial"/>
      <family val="2"/>
    </font>
    <font>
      <sz val="22"/>
      <color theme="1"/>
      <name val="Arial"/>
      <family val="2"/>
    </font>
    <font>
      <b/>
      <sz val="14"/>
      <color theme="1"/>
      <name val="Arial"/>
      <family val="2"/>
    </font>
    <font>
      <b/>
      <sz val="14"/>
      <color theme="0"/>
      <name val="Arial"/>
      <family val="2"/>
    </font>
    <font>
      <b/>
      <sz val="16"/>
      <name val="Times New Roman"/>
      <family val="1"/>
    </font>
    <font>
      <b/>
      <sz val="11"/>
      <color indexed="8"/>
      <name val="Arial"/>
      <family val="2"/>
    </font>
    <font>
      <b/>
      <sz val="10"/>
      <color indexed="8"/>
      <name val="ARIAL"/>
      <family val="2"/>
    </font>
    <font>
      <sz val="9"/>
      <color theme="1"/>
      <name val="Arial"/>
      <family val="2"/>
    </font>
    <font>
      <sz val="9"/>
      <color indexed="8"/>
      <name val="Arial"/>
      <family val="2"/>
    </font>
    <font>
      <b/>
      <sz val="11"/>
      <color theme="1"/>
      <name val="Times New Roman"/>
      <family val="1"/>
    </font>
    <font>
      <b/>
      <u/>
      <sz val="9"/>
      <name val="Arial"/>
      <family val="2"/>
    </font>
    <font>
      <u/>
      <sz val="10"/>
      <color theme="1"/>
      <name val="Arial"/>
      <family val="2"/>
    </font>
    <font>
      <sz val="10"/>
      <color rgb="FFFF0000"/>
      <name val="Arial"/>
      <family val="2"/>
    </font>
    <font>
      <u/>
      <sz val="10"/>
      <color theme="10"/>
      <name val="Arial"/>
      <family val="2"/>
    </font>
  </fonts>
  <fills count="6">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s>
  <borders count="3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hair">
        <color indexed="64"/>
      </bottom>
      <diagonal/>
    </border>
    <border>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cellStyleXfs>
  <cellXfs count="356">
    <xf numFmtId="0" fontId="0" fillId="0" borderId="0" xfId="0"/>
    <xf numFmtId="0" fontId="3" fillId="0" borderId="0" xfId="0" applyFont="1"/>
    <xf numFmtId="0" fontId="3" fillId="0" borderId="0" xfId="0" applyFont="1" applyFill="1" applyBorder="1" applyAlignment="1">
      <alignment horizontal="center" wrapText="1"/>
    </xf>
    <xf numFmtId="0" fontId="6" fillId="0" borderId="0" xfId="0" applyFont="1"/>
    <xf numFmtId="0" fontId="6" fillId="0" borderId="0" xfId="0" applyFont="1" applyBorder="1"/>
    <xf numFmtId="0" fontId="3" fillId="0" borderId="2" xfId="0" applyFont="1" applyFill="1" applyBorder="1" applyAlignment="1">
      <alignment horizontal="center" wrapText="1"/>
    </xf>
    <xf numFmtId="0" fontId="3" fillId="0" borderId="16" xfId="0" applyFont="1" applyFill="1" applyBorder="1" applyAlignment="1">
      <alignment horizontal="center" wrapText="1"/>
    </xf>
    <xf numFmtId="0" fontId="6" fillId="0" borderId="4" xfId="0" applyFont="1" applyBorder="1"/>
    <xf numFmtId="0" fontId="3" fillId="0" borderId="4" xfId="0" applyFont="1" applyFill="1" applyBorder="1" applyAlignment="1">
      <alignment horizontal="center" wrapText="1"/>
    </xf>
    <xf numFmtId="0" fontId="3" fillId="0" borderId="17" xfId="0" applyFont="1" applyFill="1" applyBorder="1" applyAlignment="1">
      <alignment horizontal="center" wrapText="1"/>
    </xf>
    <xf numFmtId="0" fontId="3" fillId="0" borderId="13" xfId="0" applyFont="1" applyFill="1" applyBorder="1" applyAlignment="1">
      <alignment horizontal="center" wrapText="1"/>
    </xf>
    <xf numFmtId="0" fontId="6" fillId="0" borderId="2" xfId="0" applyFont="1" applyBorder="1"/>
    <xf numFmtId="0" fontId="12" fillId="0" borderId="6" xfId="0" applyFont="1" applyBorder="1"/>
    <xf numFmtId="0" fontId="8" fillId="0" borderId="0" xfId="3" applyFont="1" applyProtection="1"/>
    <xf numFmtId="0" fontId="6" fillId="0" borderId="0" xfId="3" applyFont="1" applyFill="1" applyProtection="1"/>
    <xf numFmtId="0" fontId="4" fillId="0" borderId="0" xfId="3" applyFont="1" applyProtection="1"/>
    <xf numFmtId="0" fontId="6" fillId="0" borderId="0" xfId="3" applyFont="1" applyProtection="1"/>
    <xf numFmtId="0" fontId="11" fillId="0" borderId="0" xfId="3" applyFont="1" applyProtection="1"/>
    <xf numFmtId="0" fontId="17" fillId="0" borderId="0" xfId="3" applyFont="1" applyFill="1" applyProtection="1"/>
    <xf numFmtId="167" fontId="6" fillId="3" borderId="0" xfId="3" applyNumberFormat="1" applyFont="1" applyFill="1" applyProtection="1"/>
    <xf numFmtId="49" fontId="6" fillId="0" borderId="0" xfId="0" applyNumberFormat="1" applyFont="1"/>
    <xf numFmtId="0" fontId="4" fillId="0" borderId="0" xfId="0" applyFont="1" applyFill="1" applyBorder="1" applyProtection="1"/>
    <xf numFmtId="3" fontId="6" fillId="0" borderId="0" xfId="0" applyNumberFormat="1" applyFont="1" applyBorder="1" applyAlignment="1">
      <alignment horizontal="center"/>
    </xf>
    <xf numFmtId="3" fontId="6" fillId="0" borderId="13" xfId="0" applyNumberFormat="1" applyFont="1" applyBorder="1" applyAlignment="1">
      <alignment horizontal="center"/>
    </xf>
    <xf numFmtId="3" fontId="6" fillId="0" borderId="15" xfId="0" applyNumberFormat="1" applyFont="1" applyBorder="1" applyAlignment="1">
      <alignment horizontal="center"/>
    </xf>
    <xf numFmtId="3" fontId="11" fillId="0" borderId="14" xfId="0" applyNumberFormat="1" applyFont="1" applyBorder="1" applyAlignment="1">
      <alignment horizontal="center"/>
    </xf>
    <xf numFmtId="0" fontId="0" fillId="0" borderId="0" xfId="0" applyProtection="1"/>
    <xf numFmtId="49" fontId="22" fillId="0" borderId="0" xfId="0" applyNumberFormat="1" applyFont="1" applyProtection="1"/>
    <xf numFmtId="0" fontId="8" fillId="0" borderId="0" xfId="0" applyFont="1" applyProtection="1"/>
    <xf numFmtId="0" fontId="3" fillId="0" borderId="0" xfId="0" applyFont="1" applyProtection="1"/>
    <xf numFmtId="0" fontId="8" fillId="0" borderId="0" xfId="0" applyFont="1" applyAlignment="1" applyProtection="1">
      <alignment horizontal="left" wrapText="1"/>
    </xf>
    <xf numFmtId="0" fontId="11" fillId="0" borderId="0" xfId="3" applyFont="1" applyAlignment="1" applyProtection="1">
      <alignment horizontal="center"/>
    </xf>
    <xf numFmtId="0" fontId="6" fillId="0" borderId="0" xfId="0" applyFont="1" applyAlignment="1" applyProtection="1">
      <alignment horizontal="left" indent="3"/>
    </xf>
    <xf numFmtId="167" fontId="11" fillId="3" borderId="0" xfId="4" applyNumberFormat="1" applyFont="1" applyFill="1" applyBorder="1" applyProtection="1"/>
    <xf numFmtId="0" fontId="0" fillId="0" borderId="0" xfId="0" applyBorder="1" applyProtection="1"/>
    <xf numFmtId="167" fontId="6" fillId="3" borderId="0" xfId="4" applyNumberFormat="1" applyFont="1" applyFill="1" applyProtection="1"/>
    <xf numFmtId="0" fontId="8" fillId="0" borderId="0" xfId="0" applyFont="1" applyBorder="1" applyAlignment="1" applyProtection="1">
      <alignment horizontal="center"/>
    </xf>
    <xf numFmtId="167" fontId="6" fillId="3" borderId="11" xfId="4" applyNumberFormat="1" applyFont="1" applyFill="1" applyBorder="1" applyProtection="1"/>
    <xf numFmtId="0" fontId="6" fillId="0" borderId="0" xfId="0" applyFont="1" applyAlignment="1" applyProtection="1"/>
    <xf numFmtId="167" fontId="11" fillId="3" borderId="15" xfId="4" applyNumberFormat="1" applyFont="1" applyFill="1" applyBorder="1" applyProtection="1"/>
    <xf numFmtId="38" fontId="6" fillId="0" borderId="0" xfId="0" applyNumberFormat="1" applyFont="1" applyBorder="1" applyAlignment="1" applyProtection="1">
      <alignment horizontal="right"/>
    </xf>
    <xf numFmtId="167" fontId="6" fillId="3" borderId="8" xfId="4" applyNumberFormat="1" applyFont="1" applyFill="1" applyBorder="1" applyProtection="1"/>
    <xf numFmtId="0" fontId="11" fillId="0" borderId="0" xfId="0" applyFont="1" applyAlignment="1" applyProtection="1"/>
    <xf numFmtId="167" fontId="11" fillId="3" borderId="2" xfId="4" applyNumberFormat="1" applyFont="1" applyFill="1" applyBorder="1" applyProtection="1"/>
    <xf numFmtId="0" fontId="0" fillId="0" borderId="0" xfId="0" applyAlignment="1" applyProtection="1">
      <alignment horizontal="center"/>
    </xf>
    <xf numFmtId="0" fontId="3" fillId="0" borderId="0" xfId="0" applyFont="1" applyAlignment="1" applyProtection="1">
      <alignment wrapText="1"/>
    </xf>
    <xf numFmtId="0" fontId="8" fillId="0" borderId="1" xfId="0" applyFont="1" applyFill="1" applyBorder="1" applyProtection="1"/>
    <xf numFmtId="0" fontId="3" fillId="0" borderId="1" xfId="0" applyFont="1" applyFill="1" applyBorder="1" applyProtection="1"/>
    <xf numFmtId="0" fontId="4" fillId="0" borderId="2" xfId="0" applyFont="1" applyFill="1" applyBorder="1" applyAlignment="1" applyProtection="1">
      <alignment horizontal="center"/>
    </xf>
    <xf numFmtId="0" fontId="5" fillId="0" borderId="17" xfId="0" applyFont="1" applyFill="1" applyBorder="1" applyAlignment="1" applyProtection="1">
      <alignment horizontal="right"/>
    </xf>
    <xf numFmtId="0" fontId="8" fillId="0" borderId="3" xfId="0" applyFont="1" applyFill="1" applyBorder="1" applyProtection="1"/>
    <xf numFmtId="0" fontId="3" fillId="0" borderId="3" xfId="0" applyFont="1" applyFill="1" applyBorder="1" applyProtection="1"/>
    <xf numFmtId="0" fontId="4" fillId="0" borderId="4" xfId="0" applyFont="1" applyFill="1" applyBorder="1" applyAlignment="1" applyProtection="1">
      <alignment horizontal="center"/>
    </xf>
    <xf numFmtId="0" fontId="4" fillId="0" borderId="13" xfId="0" applyFont="1" applyFill="1" applyBorder="1" applyProtection="1"/>
    <xf numFmtId="0" fontId="5" fillId="0" borderId="3" xfId="0" applyFont="1" applyFill="1" applyBorder="1" applyAlignment="1" applyProtection="1">
      <alignment horizontal="left" indent="3"/>
    </xf>
    <xf numFmtId="0" fontId="5" fillId="0" borderId="4" xfId="0" applyFont="1" applyFill="1" applyBorder="1" applyAlignment="1" applyProtection="1">
      <alignment horizontal="center"/>
    </xf>
    <xf numFmtId="0" fontId="4" fillId="0" borderId="3" xfId="0" applyFont="1" applyFill="1" applyBorder="1" applyProtection="1"/>
    <xf numFmtId="0" fontId="4" fillId="0" borderId="3" xfId="0" applyFont="1" applyFill="1" applyBorder="1" applyAlignment="1" applyProtection="1">
      <alignment horizontal="left" indent="3"/>
    </xf>
    <xf numFmtId="38" fontId="6" fillId="3" borderId="13" xfId="0" applyNumberFormat="1" applyFont="1" applyFill="1" applyBorder="1" applyProtection="1"/>
    <xf numFmtId="38" fontId="4" fillId="0" borderId="13" xfId="0" applyNumberFormat="1" applyFont="1" applyFill="1" applyBorder="1" applyProtection="1"/>
    <xf numFmtId="0" fontId="8" fillId="0" borderId="3" xfId="0" applyFont="1" applyFill="1" applyBorder="1" applyAlignment="1" applyProtection="1">
      <alignment horizontal="left" indent="3"/>
    </xf>
    <xf numFmtId="0" fontId="9" fillId="0" borderId="3" xfId="0" applyFont="1" applyFill="1" applyBorder="1" applyProtection="1"/>
    <xf numFmtId="38" fontId="24" fillId="3" borderId="2" xfId="0" applyNumberFormat="1" applyFont="1" applyFill="1" applyBorder="1" applyProtection="1"/>
    <xf numFmtId="0" fontId="9" fillId="0" borderId="0" xfId="0" applyFont="1" applyFill="1" applyBorder="1" applyProtection="1"/>
    <xf numFmtId="38" fontId="4" fillId="3" borderId="13" xfId="0" applyNumberFormat="1" applyFont="1" applyFill="1" applyBorder="1" applyProtection="1"/>
    <xf numFmtId="38" fontId="8" fillId="3" borderId="2" xfId="0" applyNumberFormat="1" applyFont="1" applyFill="1" applyBorder="1" applyProtection="1"/>
    <xf numFmtId="38" fontId="8" fillId="4" borderId="13" xfId="0" applyNumberFormat="1" applyFont="1" applyFill="1" applyBorder="1" applyProtection="1"/>
    <xf numFmtId="38" fontId="8" fillId="3" borderId="23" xfId="0" applyNumberFormat="1" applyFont="1" applyFill="1" applyBorder="1" applyProtection="1"/>
    <xf numFmtId="38" fontId="10" fillId="0" borderId="0" xfId="0" applyNumberFormat="1" applyFont="1" applyFill="1" applyBorder="1" applyAlignment="1" applyProtection="1">
      <alignment horizontal="center"/>
    </xf>
    <xf numFmtId="38" fontId="8" fillId="3" borderId="20" xfId="0" applyNumberFormat="1" applyFont="1" applyFill="1" applyBorder="1" applyProtection="1"/>
    <xf numFmtId="0" fontId="7" fillId="0" borderId="3" xfId="0" applyFont="1" applyFill="1" applyBorder="1" applyAlignment="1" applyProtection="1">
      <alignment horizontal="left" indent="3"/>
    </xf>
    <xf numFmtId="38" fontId="8" fillId="3" borderId="9" xfId="0" applyNumberFormat="1" applyFont="1" applyFill="1" applyBorder="1" applyProtection="1"/>
    <xf numFmtId="38" fontId="8" fillId="3" borderId="21" xfId="0" applyNumberFormat="1" applyFont="1" applyFill="1" applyBorder="1" applyProtection="1"/>
    <xf numFmtId="38" fontId="9" fillId="4" borderId="9" xfId="0" applyNumberFormat="1" applyFont="1" applyFill="1" applyBorder="1" applyProtection="1"/>
    <xf numFmtId="0" fontId="8" fillId="0" borderId="5" xfId="0" applyFont="1" applyFill="1" applyBorder="1" applyProtection="1"/>
    <xf numFmtId="0" fontId="8" fillId="0" borderId="5" xfId="0" quotePrefix="1" applyFont="1" applyFill="1" applyBorder="1" applyProtection="1"/>
    <xf numFmtId="0" fontId="4" fillId="0" borderId="6" xfId="0" applyFont="1" applyFill="1" applyBorder="1" applyAlignment="1" applyProtection="1">
      <alignment horizontal="center"/>
    </xf>
    <xf numFmtId="38" fontId="8" fillId="3" borderId="14" xfId="0" applyNumberFormat="1" applyFont="1" applyFill="1" applyBorder="1" applyProtection="1"/>
    <xf numFmtId="0" fontId="8" fillId="0" borderId="0" xfId="0" applyFont="1" applyFill="1" applyBorder="1" applyProtection="1"/>
    <xf numFmtId="0" fontId="12" fillId="0" borderId="0" xfId="0" applyFont="1" applyProtection="1"/>
    <xf numFmtId="0" fontId="3" fillId="0" borderId="19" xfId="0" applyFont="1" applyBorder="1" applyAlignment="1" applyProtection="1">
      <alignment horizontal="center"/>
    </xf>
    <xf numFmtId="0" fontId="3" fillId="0" borderId="8" xfId="0" applyFont="1" applyBorder="1" applyAlignment="1" applyProtection="1">
      <alignment horizontal="center"/>
    </xf>
    <xf numFmtId="0" fontId="3" fillId="0" borderId="9" xfId="0" applyFont="1" applyBorder="1" applyAlignment="1" applyProtection="1">
      <alignment horizontal="center"/>
    </xf>
    <xf numFmtId="0" fontId="3"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0" fillId="0" borderId="0" xfId="0" applyAlignment="1" applyProtection="1">
      <alignment horizontal="center" wrapText="1"/>
    </xf>
    <xf numFmtId="0" fontId="3" fillId="0" borderId="2"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12" fillId="0" borderId="4" xfId="0" applyFont="1" applyBorder="1" applyProtection="1"/>
    <xf numFmtId="38" fontId="0" fillId="0" borderId="3" xfId="1" applyNumberFormat="1" applyFont="1" applyBorder="1" applyAlignment="1" applyProtection="1">
      <alignment horizontal="center"/>
    </xf>
    <xf numFmtId="38" fontId="0" fillId="0" borderId="0" xfId="1" applyNumberFormat="1" applyFont="1" applyBorder="1" applyAlignment="1" applyProtection="1">
      <alignment horizontal="center"/>
    </xf>
    <xf numFmtId="38" fontId="0" fillId="0" borderId="13" xfId="1" applyNumberFormat="1" applyFont="1" applyBorder="1" applyAlignment="1" applyProtection="1">
      <alignment horizontal="center"/>
    </xf>
    <xf numFmtId="0" fontId="6" fillId="0" borderId="4" xfId="0" applyFont="1" applyBorder="1" applyProtection="1"/>
    <xf numFmtId="38" fontId="0" fillId="0" borderId="13" xfId="1" applyNumberFormat="1" applyFont="1" applyBorder="1" applyAlignment="1" applyProtection="1">
      <alignment horizontal="right"/>
    </xf>
    <xf numFmtId="3" fontId="0" fillId="0" borderId="3" xfId="1" applyNumberFormat="1" applyFont="1" applyBorder="1" applyAlignment="1" applyProtection="1">
      <alignment horizontal="center"/>
    </xf>
    <xf numFmtId="3" fontId="0" fillId="0" borderId="0" xfId="1" applyNumberFormat="1" applyFont="1" applyBorder="1" applyAlignment="1" applyProtection="1">
      <alignment horizontal="center"/>
    </xf>
    <xf numFmtId="0" fontId="0" fillId="0" borderId="4" xfId="0" applyBorder="1" applyProtection="1"/>
    <xf numFmtId="0" fontId="14" fillId="0" borderId="4" xfId="0" applyFont="1" applyBorder="1" applyProtection="1"/>
    <xf numFmtId="0" fontId="2" fillId="0" borderId="6" xfId="0" applyFont="1" applyBorder="1" applyProtection="1"/>
    <xf numFmtId="38" fontId="0" fillId="0" borderId="5" xfId="1" applyNumberFormat="1" applyFont="1" applyBorder="1" applyAlignment="1" applyProtection="1">
      <alignment horizontal="center"/>
    </xf>
    <xf numFmtId="38" fontId="0" fillId="0" borderId="15" xfId="1" applyNumberFormat="1" applyFont="1" applyBorder="1" applyAlignment="1" applyProtection="1">
      <alignment horizontal="center"/>
    </xf>
    <xf numFmtId="0" fontId="0" fillId="0" borderId="15" xfId="0" applyBorder="1" applyProtection="1"/>
    <xf numFmtId="38" fontId="0" fillId="0" borderId="14" xfId="1" applyNumberFormat="1" applyFont="1" applyBorder="1" applyAlignment="1" applyProtection="1">
      <alignment horizontal="right"/>
    </xf>
    <xf numFmtId="0" fontId="6" fillId="0" borderId="0" xfId="0" applyFont="1" applyProtection="1"/>
    <xf numFmtId="49" fontId="6" fillId="0" borderId="0" xfId="0" applyNumberFormat="1" applyFont="1" applyBorder="1" applyProtection="1"/>
    <xf numFmtId="0" fontId="6" fillId="0" borderId="0" xfId="0" applyFont="1" applyBorder="1" applyProtection="1"/>
    <xf numFmtId="0" fontId="3" fillId="0" borderId="2" xfId="0" applyFont="1" applyFill="1" applyBorder="1" applyAlignment="1" applyProtection="1">
      <alignment horizontal="center" wrapText="1"/>
    </xf>
    <xf numFmtId="0" fontId="3" fillId="0" borderId="4" xfId="0" applyFont="1" applyFill="1" applyBorder="1" applyAlignment="1" applyProtection="1">
      <alignment horizontal="center" wrapText="1"/>
    </xf>
    <xf numFmtId="0" fontId="13" fillId="0" borderId="2" xfId="0" applyFont="1" applyBorder="1" applyProtection="1"/>
    <xf numFmtId="3" fontId="11" fillId="0" borderId="2" xfId="0" applyNumberFormat="1" applyFont="1" applyFill="1" applyBorder="1" applyAlignment="1" applyProtection="1">
      <alignment horizontal="right"/>
    </xf>
    <xf numFmtId="0" fontId="13" fillId="0" borderId="6" xfId="0" applyFont="1" applyBorder="1" applyProtection="1"/>
    <xf numFmtId="3" fontId="11" fillId="0" borderId="6" xfId="0" applyNumberFormat="1" applyFont="1" applyFill="1" applyBorder="1" applyAlignment="1" applyProtection="1">
      <alignment horizontal="right"/>
    </xf>
    <xf numFmtId="3" fontId="11" fillId="0" borderId="2" xfId="0" applyNumberFormat="1" applyFont="1" applyBorder="1" applyAlignment="1" applyProtection="1">
      <alignment horizontal="right"/>
    </xf>
    <xf numFmtId="3" fontId="6" fillId="0" borderId="2" xfId="0" applyNumberFormat="1" applyFont="1" applyBorder="1" applyAlignment="1" applyProtection="1">
      <alignment horizontal="right"/>
    </xf>
    <xf numFmtId="0" fontId="6" fillId="0" borderId="6" xfId="0" applyFont="1" applyBorder="1" applyProtection="1"/>
    <xf numFmtId="3" fontId="11" fillId="0" borderId="6" xfId="0" applyNumberFormat="1" applyFont="1" applyBorder="1" applyAlignment="1" applyProtection="1">
      <alignment horizontal="right"/>
    </xf>
    <xf numFmtId="3" fontId="6" fillId="0" borderId="4" xfId="0" applyNumberFormat="1" applyFont="1" applyBorder="1" applyAlignment="1" applyProtection="1">
      <alignment horizontal="right"/>
    </xf>
    <xf numFmtId="0" fontId="11" fillId="0" borderId="6" xfId="0" applyFont="1" applyBorder="1" applyProtection="1"/>
    <xf numFmtId="38" fontId="11" fillId="0" borderId="6" xfId="0" applyNumberFormat="1" applyFont="1" applyBorder="1" applyAlignment="1" applyProtection="1">
      <alignment horizontal="right"/>
    </xf>
    <xf numFmtId="0" fontId="6" fillId="0" borderId="0" xfId="0" applyFont="1" applyBorder="1" applyProtection="1">
      <protection locked="0"/>
    </xf>
    <xf numFmtId="0" fontId="14" fillId="0" borderId="2" xfId="0" applyFont="1" applyBorder="1" applyAlignment="1" applyProtection="1">
      <alignment wrapText="1"/>
    </xf>
    <xf numFmtId="0" fontId="14" fillId="0" borderId="2" xfId="0" applyFont="1" applyBorder="1" applyAlignment="1" applyProtection="1">
      <alignment horizontal="center" wrapText="1"/>
    </xf>
    <xf numFmtId="0" fontId="14" fillId="0" borderId="16" xfId="0" applyFont="1" applyBorder="1" applyAlignment="1" applyProtection="1">
      <alignment horizontal="center" wrapText="1"/>
    </xf>
    <xf numFmtId="0" fontId="14" fillId="0" borderId="17" xfId="0" applyFont="1" applyBorder="1" applyAlignment="1" applyProtection="1">
      <alignment horizontal="center" wrapText="1"/>
    </xf>
    <xf numFmtId="0" fontId="14" fillId="0" borderId="0" xfId="0" applyFont="1" applyAlignment="1" applyProtection="1">
      <alignment wrapText="1"/>
    </xf>
    <xf numFmtId="0" fontId="12" fillId="0" borderId="2" xfId="0" applyFont="1" applyBorder="1" applyAlignment="1" applyProtection="1">
      <alignment wrapText="1"/>
    </xf>
    <xf numFmtId="0" fontId="12" fillId="0" borderId="2" xfId="0" applyFont="1" applyBorder="1" applyAlignment="1" applyProtection="1">
      <alignment horizontal="center" wrapText="1"/>
    </xf>
    <xf numFmtId="0" fontId="12" fillId="0" borderId="16" xfId="0" applyFont="1" applyBorder="1" applyAlignment="1" applyProtection="1">
      <alignment horizontal="center" wrapText="1"/>
    </xf>
    <xf numFmtId="0" fontId="12" fillId="0" borderId="17" xfId="0" applyFont="1" applyBorder="1" applyAlignment="1" applyProtection="1">
      <alignment horizontal="center" wrapText="1"/>
    </xf>
    <xf numFmtId="0" fontId="12" fillId="0" borderId="0" xfId="0" applyFont="1" applyAlignment="1" applyProtection="1">
      <alignment wrapText="1"/>
    </xf>
    <xf numFmtId="0" fontId="12" fillId="0" borderId="8" xfId="0" applyFont="1" applyBorder="1" applyAlignment="1" applyProtection="1">
      <alignment horizontal="center" wrapText="1"/>
    </xf>
    <xf numFmtId="0" fontId="11" fillId="2" borderId="4" xfId="0" applyFont="1" applyFill="1" applyBorder="1" applyAlignment="1" applyProtection="1">
      <alignment wrapText="1"/>
    </xf>
    <xf numFmtId="0" fontId="6" fillId="0" borderId="4" xfId="0" applyFont="1" applyBorder="1" applyAlignment="1" applyProtection="1">
      <alignment wrapText="1"/>
    </xf>
    <xf numFmtId="0" fontId="6" fillId="0" borderId="8" xfId="0" applyFont="1" applyBorder="1" applyAlignment="1" applyProtection="1">
      <alignment horizontal="center"/>
    </xf>
    <xf numFmtId="38" fontId="6" fillId="0" borderId="13" xfId="0" applyNumberFormat="1" applyFont="1" applyBorder="1" applyAlignment="1" applyProtection="1">
      <alignment horizontal="center"/>
    </xf>
    <xf numFmtId="0" fontId="6" fillId="0" borderId="0" xfId="0" applyFont="1" applyBorder="1" applyAlignment="1" applyProtection="1">
      <alignment horizontal="center"/>
    </xf>
    <xf numFmtId="0" fontId="11" fillId="0" borderId="4" xfId="0" applyFont="1" applyFill="1" applyBorder="1" applyAlignment="1" applyProtection="1">
      <alignment wrapText="1"/>
    </xf>
    <xf numFmtId="0" fontId="6" fillId="0" borderId="4" xfId="0" applyFont="1" applyFill="1" applyBorder="1" applyAlignment="1" applyProtection="1">
      <alignment wrapText="1"/>
    </xf>
    <xf numFmtId="3" fontId="6" fillId="0" borderId="0" xfId="0" applyNumberFormat="1" applyFont="1" applyFill="1" applyBorder="1" applyAlignment="1" applyProtection="1">
      <alignment horizontal="center"/>
    </xf>
    <xf numFmtId="0" fontId="6" fillId="0" borderId="0" xfId="0" applyFont="1" applyFill="1" applyBorder="1" applyAlignment="1" applyProtection="1">
      <alignment horizontal="center"/>
    </xf>
    <xf numFmtId="38" fontId="6" fillId="0" borderId="13" xfId="0" applyNumberFormat="1" applyFont="1" applyFill="1" applyBorder="1" applyAlignment="1" applyProtection="1">
      <alignment horizontal="center"/>
    </xf>
    <xf numFmtId="0" fontId="6" fillId="0" borderId="0" xfId="0" applyFont="1" applyFill="1" applyProtection="1"/>
    <xf numFmtId="3" fontId="6" fillId="0" borderId="0" xfId="0" applyNumberFormat="1" applyFont="1" applyBorder="1" applyAlignment="1" applyProtection="1">
      <alignment horizontal="center"/>
    </xf>
    <xf numFmtId="0" fontId="6" fillId="0" borderId="4" xfId="0" applyFont="1" applyBorder="1" applyAlignment="1" applyProtection="1">
      <alignment horizontal="left" wrapText="1" indent="3"/>
    </xf>
    <xf numFmtId="0" fontId="6" fillId="0" borderId="0" xfId="0" applyFont="1" applyAlignment="1" applyProtection="1">
      <alignment wrapText="1"/>
    </xf>
    <xf numFmtId="3" fontId="6" fillId="0" borderId="3" xfId="0" applyNumberFormat="1" applyFont="1" applyBorder="1" applyAlignment="1" applyProtection="1">
      <alignment horizontal="center"/>
    </xf>
    <xf numFmtId="0" fontId="11" fillId="0" borderId="4" xfId="0" applyFont="1" applyBorder="1" applyAlignment="1" applyProtection="1">
      <alignment wrapText="1"/>
    </xf>
    <xf numFmtId="38" fontId="6" fillId="0" borderId="15" xfId="0" applyNumberFormat="1" applyFont="1" applyBorder="1" applyAlignment="1" applyProtection="1">
      <alignment horizontal="center"/>
    </xf>
    <xf numFmtId="0" fontId="6" fillId="0" borderId="15" xfId="0" applyFont="1" applyBorder="1" applyAlignment="1" applyProtection="1">
      <alignment horizontal="center"/>
    </xf>
    <xf numFmtId="38" fontId="11" fillId="0" borderId="14" xfId="0" applyNumberFormat="1" applyFont="1" applyBorder="1" applyAlignment="1" applyProtection="1">
      <alignment horizontal="center"/>
    </xf>
    <xf numFmtId="0" fontId="14" fillId="0" borderId="1" xfId="0" applyFont="1" applyBorder="1" applyAlignment="1" applyProtection="1">
      <alignment horizontal="center" wrapText="1"/>
    </xf>
    <xf numFmtId="0" fontId="12" fillId="0" borderId="1" xfId="0" applyFont="1" applyBorder="1" applyAlignment="1" applyProtection="1">
      <alignment horizontal="center" wrapText="1"/>
    </xf>
    <xf numFmtId="0" fontId="12" fillId="0" borderId="9" xfId="0" applyFont="1" applyBorder="1" applyAlignment="1" applyProtection="1">
      <alignment horizontal="center" wrapText="1"/>
    </xf>
    <xf numFmtId="0" fontId="12" fillId="0" borderId="4" xfId="0" applyFont="1" applyBorder="1" applyAlignment="1" applyProtection="1">
      <alignment wrapText="1"/>
    </xf>
    <xf numFmtId="0" fontId="6" fillId="0" borderId="3" xfId="0" applyFont="1" applyBorder="1" applyAlignment="1" applyProtection="1">
      <alignment wrapText="1"/>
    </xf>
    <xf numFmtId="3" fontId="12" fillId="0" borderId="3" xfId="0" applyNumberFormat="1" applyFont="1" applyBorder="1" applyAlignment="1" applyProtection="1">
      <alignment horizontal="center" wrapText="1"/>
    </xf>
    <xf numFmtId="3" fontId="12" fillId="0" borderId="9" xfId="0" applyNumberFormat="1" applyFont="1" applyBorder="1" applyAlignment="1" applyProtection="1">
      <alignment horizontal="center" wrapText="1"/>
    </xf>
    <xf numFmtId="3" fontId="6" fillId="0" borderId="13" xfId="0" applyNumberFormat="1" applyFont="1" applyBorder="1" applyProtection="1"/>
    <xf numFmtId="2" fontId="6" fillId="0" borderId="0" xfId="0" applyNumberFormat="1" applyFont="1" applyBorder="1" applyAlignment="1" applyProtection="1">
      <alignment horizontal="center"/>
    </xf>
    <xf numFmtId="3" fontId="6" fillId="0" borderId="13" xfId="0" applyNumberFormat="1" applyFont="1" applyBorder="1" applyAlignment="1" applyProtection="1">
      <alignment horizontal="center"/>
    </xf>
    <xf numFmtId="3" fontId="11" fillId="0" borderId="13" xfId="0" applyNumberFormat="1" applyFont="1" applyBorder="1" applyAlignment="1" applyProtection="1">
      <alignment horizontal="center"/>
    </xf>
    <xf numFmtId="164" fontId="6" fillId="0" borderId="0" xfId="0" applyNumberFormat="1" applyFont="1" applyBorder="1" applyAlignment="1" applyProtection="1">
      <alignment horizontal="center"/>
    </xf>
    <xf numFmtId="3" fontId="6" fillId="0" borderId="3" xfId="0" applyNumberFormat="1" applyFont="1" applyFill="1" applyBorder="1" applyAlignment="1" applyProtection="1">
      <alignment horizontal="center"/>
    </xf>
    <xf numFmtId="2" fontId="6" fillId="0" borderId="0" xfId="0" applyNumberFormat="1" applyFont="1" applyFill="1" applyBorder="1" applyAlignment="1" applyProtection="1">
      <alignment horizontal="center"/>
    </xf>
    <xf numFmtId="3" fontId="6" fillId="0" borderId="13" xfId="0" applyNumberFormat="1" applyFont="1" applyFill="1" applyBorder="1" applyAlignment="1" applyProtection="1">
      <alignment horizontal="center"/>
    </xf>
    <xf numFmtId="0" fontId="6" fillId="0" borderId="5" xfId="0" applyFont="1" applyBorder="1" applyAlignment="1" applyProtection="1">
      <alignment wrapText="1"/>
    </xf>
    <xf numFmtId="3" fontId="6" fillId="0" borderId="5" xfId="0" applyNumberFormat="1" applyFont="1" applyBorder="1" applyAlignment="1" applyProtection="1">
      <alignment horizontal="center"/>
    </xf>
    <xf numFmtId="3" fontId="11" fillId="0" borderId="14" xfId="0" applyNumberFormat="1" applyFont="1" applyBorder="1" applyAlignment="1" applyProtection="1">
      <alignment horizontal="center"/>
    </xf>
    <xf numFmtId="0" fontId="6" fillId="0" borderId="0" xfId="0" applyFont="1" applyAlignment="1" applyProtection="1">
      <alignment horizontal="center"/>
    </xf>
    <xf numFmtId="0" fontId="0" fillId="0" borderId="0" xfId="0" applyAlignment="1" applyProtection="1">
      <alignment wrapText="1"/>
    </xf>
    <xf numFmtId="49" fontId="6" fillId="0" borderId="0" xfId="0" applyNumberFormat="1" applyFont="1" applyProtection="1"/>
    <xf numFmtId="0" fontId="3" fillId="0" borderId="19" xfId="0" applyFont="1" applyBorder="1" applyProtection="1"/>
    <xf numFmtId="0" fontId="3" fillId="0" borderId="7" xfId="0" applyFont="1" applyBorder="1" applyProtection="1"/>
    <xf numFmtId="0" fontId="3" fillId="0" borderId="18" xfId="0" applyFont="1" applyBorder="1" applyAlignment="1" applyProtection="1">
      <alignment horizontal="left" vertical="center" wrapText="1"/>
    </xf>
    <xf numFmtId="0" fontId="3" fillId="0" borderId="3" xfId="0" applyFont="1" applyBorder="1" applyAlignment="1" applyProtection="1">
      <alignment horizontal="left" vertical="center" wrapText="1"/>
    </xf>
    <xf numFmtId="0" fontId="3" fillId="0" borderId="4"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4" fillId="0" borderId="3" xfId="0" applyFont="1" applyBorder="1" applyProtection="1"/>
    <xf numFmtId="0" fontId="4" fillId="0" borderId="4" xfId="0" quotePrefix="1" applyFont="1" applyBorder="1" applyAlignment="1" applyProtection="1">
      <alignment horizontal="center"/>
    </xf>
    <xf numFmtId="3" fontId="4" fillId="0" borderId="13" xfId="1" applyNumberFormat="1" applyFont="1" applyFill="1" applyBorder="1" applyAlignment="1" applyProtection="1">
      <alignment horizontal="center"/>
    </xf>
    <xf numFmtId="0" fontId="6" fillId="0" borderId="3" xfId="0" applyFont="1" applyBorder="1" applyProtection="1"/>
    <xf numFmtId="0" fontId="6" fillId="0" borderId="4" xfId="0" applyFont="1" applyBorder="1" applyAlignment="1" applyProtection="1">
      <alignment horizontal="center"/>
    </xf>
    <xf numFmtId="0" fontId="11" fillId="0" borderId="5" xfId="0" applyFont="1" applyBorder="1" applyProtection="1"/>
    <xf numFmtId="0" fontId="11" fillId="0" borderId="6" xfId="0" applyFont="1" applyBorder="1" applyAlignment="1" applyProtection="1">
      <alignment horizontal="center"/>
    </xf>
    <xf numFmtId="3" fontId="11" fillId="0" borderId="5" xfId="0" applyNumberFormat="1" applyFont="1" applyBorder="1" applyAlignment="1" applyProtection="1">
      <alignment horizontal="center"/>
    </xf>
    <xf numFmtId="3" fontId="11" fillId="0" borderId="15" xfId="0" applyNumberFormat="1" applyFont="1" applyBorder="1" applyAlignment="1" applyProtection="1">
      <alignment horizontal="center"/>
    </xf>
    <xf numFmtId="3" fontId="11" fillId="0" borderId="14" xfId="1" applyNumberFormat="1" applyFont="1" applyBorder="1" applyAlignment="1" applyProtection="1">
      <alignment horizontal="center"/>
    </xf>
    <xf numFmtId="0" fontId="6" fillId="0" borderId="0" xfId="0" applyFont="1" applyProtection="1">
      <protection locked="0"/>
    </xf>
    <xf numFmtId="0" fontId="3" fillId="0" borderId="7" xfId="0" applyFont="1" applyBorder="1" applyAlignment="1" applyProtection="1">
      <alignment horizontal="center"/>
    </xf>
    <xf numFmtId="0" fontId="3" fillId="0" borderId="11" xfId="0" applyFont="1" applyBorder="1" applyAlignment="1" applyProtection="1">
      <alignment horizontal="center" vertical="center" wrapText="1"/>
    </xf>
    <xf numFmtId="0" fontId="3" fillId="0" borderId="16"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4" xfId="0" applyFont="1" applyBorder="1" applyAlignment="1" applyProtection="1">
      <alignment horizontal="center" vertical="center" wrapText="1"/>
    </xf>
    <xf numFmtId="165" fontId="4" fillId="0" borderId="0" xfId="0" applyNumberFormat="1" applyFont="1" applyBorder="1" applyAlignment="1" applyProtection="1">
      <alignment horizontal="center"/>
    </xf>
    <xf numFmtId="38" fontId="6" fillId="0" borderId="13" xfId="1" applyNumberFormat="1" applyFont="1" applyBorder="1" applyAlignment="1" applyProtection="1">
      <alignment horizontal="center"/>
    </xf>
    <xf numFmtId="0" fontId="6" fillId="0" borderId="0" xfId="0" applyFont="1" applyFill="1" applyBorder="1" applyAlignment="1" applyProtection="1">
      <alignment horizontal="left" vertical="center" wrapText="1"/>
    </xf>
    <xf numFmtId="164" fontId="4" fillId="0" borderId="0" xfId="0" applyNumberFormat="1" applyFont="1" applyBorder="1" applyAlignment="1" applyProtection="1">
      <alignment horizontal="center"/>
    </xf>
    <xf numFmtId="0" fontId="6" fillId="0" borderId="4" xfId="0" applyFont="1" applyBorder="1" applyAlignment="1" applyProtection="1">
      <alignment horizontal="center" vertical="center"/>
    </xf>
    <xf numFmtId="3" fontId="6" fillId="0" borderId="0" xfId="1" applyNumberFormat="1" applyFont="1" applyBorder="1" applyAlignment="1" applyProtection="1">
      <alignment horizontal="center" vertical="center"/>
    </xf>
    <xf numFmtId="0" fontId="11" fillId="0" borderId="15" xfId="0" applyFont="1" applyBorder="1" applyProtection="1"/>
    <xf numFmtId="3" fontId="11" fillId="0" borderId="15" xfId="0" applyNumberFormat="1" applyFont="1" applyBorder="1" applyAlignment="1" applyProtection="1">
      <alignment horizontal="center" vertical="center"/>
    </xf>
    <xf numFmtId="0" fontId="11" fillId="0" borderId="15" xfId="0" applyFont="1" applyBorder="1" applyAlignment="1" applyProtection="1">
      <alignment horizontal="center"/>
    </xf>
    <xf numFmtId="38" fontId="11" fillId="0" borderId="14" xfId="1" applyNumberFormat="1" applyFont="1" applyBorder="1" applyAlignment="1" applyProtection="1">
      <alignment horizontal="center"/>
    </xf>
    <xf numFmtId="0" fontId="6" fillId="0" borderId="0" xfId="0" quotePrefix="1" applyFont="1" applyAlignment="1" applyProtection="1">
      <alignment horizontal="left" vertical="top"/>
    </xf>
    <xf numFmtId="0" fontId="6" fillId="0" borderId="0" xfId="0" quotePrefix="1" applyFont="1" applyProtection="1"/>
    <xf numFmtId="38" fontId="25" fillId="0" borderId="0" xfId="0" applyNumberFormat="1" applyFont="1" applyFill="1" applyBorder="1" applyAlignment="1" applyProtection="1">
      <alignment horizontal="left"/>
    </xf>
    <xf numFmtId="38" fontId="6" fillId="0" borderId="13" xfId="0" applyNumberFormat="1" applyFont="1" applyFill="1" applyBorder="1" applyProtection="1"/>
    <xf numFmtId="167" fontId="6" fillId="2" borderId="0" xfId="4" applyNumberFormat="1" applyFont="1" applyFill="1" applyProtection="1">
      <protection locked="0"/>
    </xf>
    <xf numFmtId="167" fontId="11" fillId="2" borderId="0" xfId="4" applyNumberFormat="1" applyFont="1" applyFill="1" applyBorder="1" applyProtection="1">
      <protection locked="0"/>
    </xf>
    <xf numFmtId="0" fontId="3" fillId="2" borderId="0" xfId="0" applyFont="1" applyFill="1" applyProtection="1"/>
    <xf numFmtId="38" fontId="6" fillId="2" borderId="13" xfId="0" applyNumberFormat="1" applyFont="1" applyFill="1" applyBorder="1" applyProtection="1">
      <protection locked="0"/>
    </xf>
    <xf numFmtId="38" fontId="4" fillId="2" borderId="13" xfId="0" applyNumberFormat="1" applyFont="1" applyFill="1" applyBorder="1" applyProtection="1">
      <protection locked="0"/>
    </xf>
    <xf numFmtId="38" fontId="6" fillId="2" borderId="4" xfId="0" applyNumberFormat="1" applyFont="1" applyFill="1" applyBorder="1" applyProtection="1">
      <protection locked="0"/>
    </xf>
    <xf numFmtId="9" fontId="4" fillId="2" borderId="3" xfId="0" applyNumberFormat="1" applyFont="1" applyFill="1" applyBorder="1" applyAlignment="1" applyProtection="1">
      <alignment horizontal="left" indent="3"/>
      <protection locked="0"/>
    </xf>
    <xf numFmtId="38" fontId="4" fillId="2" borderId="4" xfId="0" applyNumberFormat="1" applyFont="1" applyFill="1" applyBorder="1" applyProtection="1">
      <protection locked="0"/>
    </xf>
    <xf numFmtId="38" fontId="7" fillId="2" borderId="13" xfId="0" applyNumberFormat="1" applyFont="1" applyFill="1" applyBorder="1" applyProtection="1">
      <protection locked="0"/>
    </xf>
    <xf numFmtId="167" fontId="6" fillId="2" borderId="22" xfId="4" applyNumberFormat="1" applyFont="1" applyFill="1" applyBorder="1" applyProtection="1">
      <protection locked="0"/>
    </xf>
    <xf numFmtId="3" fontId="6" fillId="2" borderId="22" xfId="4" applyNumberFormat="1" applyFont="1" applyFill="1" applyBorder="1" applyProtection="1">
      <protection locked="0"/>
    </xf>
    <xf numFmtId="0" fontId="12" fillId="5" borderId="4" xfId="0" applyFont="1" applyFill="1" applyBorder="1"/>
    <xf numFmtId="3" fontId="6" fillId="5" borderId="0" xfId="0" applyNumberFormat="1" applyFont="1" applyFill="1" applyBorder="1" applyAlignment="1">
      <alignment horizontal="center"/>
    </xf>
    <xf numFmtId="3" fontId="6" fillId="5" borderId="13" xfId="0" applyNumberFormat="1" applyFont="1" applyFill="1" applyBorder="1" applyAlignment="1">
      <alignment horizontal="center"/>
    </xf>
    <xf numFmtId="0" fontId="6" fillId="5" borderId="0" xfId="0" applyFont="1" applyFill="1" applyBorder="1"/>
    <xf numFmtId="0" fontId="6" fillId="5" borderId="13" xfId="0" applyFont="1" applyFill="1" applyBorder="1"/>
    <xf numFmtId="3" fontId="6" fillId="2" borderId="24" xfId="4" applyNumberFormat="1" applyFont="1" applyFill="1" applyBorder="1" applyAlignment="1" applyProtection="1">
      <alignment horizontal="right"/>
      <protection locked="0"/>
    </xf>
    <xf numFmtId="3" fontId="6" fillId="2" borderId="10" xfId="4" applyNumberFormat="1" applyFont="1" applyFill="1" applyBorder="1" applyAlignment="1" applyProtection="1">
      <alignment horizontal="right"/>
      <protection locked="0"/>
    </xf>
    <xf numFmtId="0" fontId="12" fillId="5" borderId="4" xfId="0" quotePrefix="1" applyFont="1" applyFill="1" applyBorder="1" applyProtection="1"/>
    <xf numFmtId="0" fontId="6" fillId="5" borderId="4" xfId="0" applyFont="1" applyFill="1" applyBorder="1" applyProtection="1"/>
    <xf numFmtId="3" fontId="6" fillId="5" borderId="4" xfId="0" applyNumberFormat="1" applyFont="1" applyFill="1" applyBorder="1" applyAlignment="1" applyProtection="1">
      <alignment horizontal="right"/>
    </xf>
    <xf numFmtId="3" fontId="6" fillId="2" borderId="25" xfId="4" applyNumberFormat="1" applyFont="1" applyFill="1" applyBorder="1" applyProtection="1">
      <protection locked="0"/>
    </xf>
    <xf numFmtId="3" fontId="6" fillId="2" borderId="26" xfId="4" applyNumberFormat="1" applyFont="1" applyFill="1" applyBorder="1" applyProtection="1">
      <protection locked="0"/>
    </xf>
    <xf numFmtId="0" fontId="3" fillId="2" borderId="0" xfId="0" applyFont="1" applyFill="1" applyAlignment="1" applyProtection="1">
      <alignment wrapText="1"/>
    </xf>
    <xf numFmtId="0" fontId="0" fillId="0" borderId="0" xfId="0" applyProtection="1">
      <protection locked="0"/>
    </xf>
    <xf numFmtId="0" fontId="4" fillId="0" borderId="0" xfId="0" applyFont="1" applyFill="1" applyBorder="1" applyProtection="1">
      <protection locked="0"/>
    </xf>
    <xf numFmtId="0" fontId="9" fillId="0" borderId="0" xfId="0" applyFont="1" applyFill="1" applyBorder="1" applyProtection="1">
      <protection locked="0"/>
    </xf>
    <xf numFmtId="0" fontId="8" fillId="0" borderId="0" xfId="0" applyFont="1" applyFill="1" applyBorder="1" applyProtection="1">
      <protection locked="0"/>
    </xf>
    <xf numFmtId="0" fontId="4" fillId="0" borderId="2" xfId="0" applyFont="1" applyBorder="1" applyProtection="1"/>
    <xf numFmtId="0" fontId="3" fillId="0" borderId="1" xfId="0" applyFont="1" applyBorder="1" applyAlignment="1" applyProtection="1">
      <alignment horizontal="center"/>
    </xf>
    <xf numFmtId="0" fontId="3" fillId="0" borderId="16" xfId="0" applyFont="1" applyBorder="1" applyAlignment="1" applyProtection="1">
      <alignment horizontal="center"/>
    </xf>
    <xf numFmtId="0" fontId="3" fillId="0" borderId="17" xfId="0" applyFont="1" applyBorder="1" applyAlignment="1" applyProtection="1">
      <alignment horizontal="center"/>
    </xf>
    <xf numFmtId="0" fontId="20" fillId="0" borderId="4" xfId="0" applyFont="1" applyBorder="1" applyAlignment="1">
      <alignment horizontal="right"/>
    </xf>
    <xf numFmtId="0" fontId="6" fillId="0" borderId="4" xfId="0" applyFont="1" applyBorder="1" applyAlignment="1">
      <alignment wrapText="1"/>
    </xf>
    <xf numFmtId="0" fontId="12" fillId="0" borderId="4" xfId="0" applyFont="1" applyBorder="1"/>
    <xf numFmtId="0" fontId="0" fillId="2" borderId="0" xfId="0" applyFill="1" applyProtection="1"/>
    <xf numFmtId="168" fontId="26" fillId="0" borderId="0" xfId="3" applyNumberFormat="1" applyFont="1" applyAlignment="1" applyProtection="1">
      <alignment vertical="center"/>
    </xf>
    <xf numFmtId="0" fontId="27" fillId="0" borderId="0" xfId="3" applyFont="1" applyAlignment="1" applyProtection="1"/>
    <xf numFmtId="0" fontId="17" fillId="0" borderId="0" xfId="3" applyFont="1" applyProtection="1"/>
    <xf numFmtId="0" fontId="28" fillId="0" borderId="27" xfId="3" applyFont="1" applyFill="1" applyBorder="1" applyAlignment="1" applyProtection="1"/>
    <xf numFmtId="0" fontId="29" fillId="0" borderId="27" xfId="3" applyFont="1" applyFill="1" applyBorder="1" applyAlignment="1" applyProtection="1"/>
    <xf numFmtId="0" fontId="29" fillId="0" borderId="0" xfId="3" applyNumberFormat="1" applyFont="1" applyFill="1" applyAlignment="1" applyProtection="1">
      <alignment horizontal="left"/>
    </xf>
    <xf numFmtId="0" fontId="17" fillId="4" borderId="29" xfId="3" applyFont="1" applyFill="1" applyBorder="1" applyProtection="1"/>
    <xf numFmtId="0" fontId="1" fillId="0" borderId="0" xfId="3" applyAlignment="1" applyProtection="1"/>
    <xf numFmtId="0" fontId="1" fillId="0" borderId="0" xfId="3" applyProtection="1"/>
    <xf numFmtId="0" fontId="33" fillId="4" borderId="29" xfId="3" applyFont="1" applyFill="1" applyBorder="1" applyAlignment="1" applyProtection="1">
      <alignment horizontal="center" wrapText="1"/>
    </xf>
    <xf numFmtId="0" fontId="33" fillId="4" borderId="29" xfId="3" applyFont="1" applyFill="1" applyBorder="1" applyAlignment="1" applyProtection="1">
      <alignment horizontal="center" vertical="center" wrapText="1"/>
    </xf>
    <xf numFmtId="0" fontId="35" fillId="0" borderId="31" xfId="3" applyFont="1" applyBorder="1" applyProtection="1"/>
    <xf numFmtId="0" fontId="17" fillId="0" borderId="31" xfId="3" applyFont="1" applyBorder="1" applyProtection="1"/>
    <xf numFmtId="0" fontId="35" fillId="0" borderId="0" xfId="3" applyFont="1" applyAlignment="1" applyProtection="1">
      <alignment horizontal="center"/>
    </xf>
    <xf numFmtId="0" fontId="6" fillId="0" borderId="22" xfId="3" applyFont="1" applyFill="1" applyBorder="1" applyProtection="1"/>
    <xf numFmtId="167" fontId="6" fillId="2" borderId="32" xfId="4" applyNumberFormat="1" applyFont="1" applyFill="1" applyBorder="1" applyProtection="1">
      <protection locked="0"/>
    </xf>
    <xf numFmtId="9" fontId="6" fillId="0" borderId="32" xfId="5" applyFont="1" applyBorder="1" applyAlignment="1" applyProtection="1">
      <alignment horizontal="right"/>
    </xf>
    <xf numFmtId="167" fontId="6" fillId="3" borderId="32" xfId="4" applyNumberFormat="1" applyFont="1" applyFill="1" applyBorder="1" applyProtection="1"/>
    <xf numFmtId="0" fontId="6" fillId="0" borderId="22" xfId="0" applyFont="1" applyFill="1" applyBorder="1" applyProtection="1"/>
    <xf numFmtId="9" fontId="6" fillId="0" borderId="22" xfId="5" applyFont="1" applyBorder="1" applyAlignment="1" applyProtection="1">
      <alignment horizontal="right"/>
    </xf>
    <xf numFmtId="167" fontId="6" fillId="3" borderId="22" xfId="4" applyNumberFormat="1" applyFont="1" applyFill="1" applyBorder="1" applyProtection="1"/>
    <xf numFmtId="0" fontId="4" fillId="0" borderId="33" xfId="0" applyFont="1" applyFill="1" applyBorder="1" applyProtection="1"/>
    <xf numFmtId="0" fontId="6" fillId="0" borderId="33" xfId="3" applyFont="1" applyFill="1" applyBorder="1" applyProtection="1"/>
    <xf numFmtId="9" fontId="6" fillId="0" borderId="33" xfId="5" applyFont="1" applyBorder="1" applyAlignment="1" applyProtection="1">
      <alignment horizontal="right"/>
    </xf>
    <xf numFmtId="0" fontId="4" fillId="0" borderId="33" xfId="3" applyFont="1" applyFill="1" applyBorder="1" applyProtection="1"/>
    <xf numFmtId="0" fontId="4" fillId="0" borderId="33" xfId="0" applyFont="1" applyFill="1" applyBorder="1" applyAlignment="1" applyProtection="1"/>
    <xf numFmtId="9" fontId="6" fillId="0" borderId="33" xfId="5" applyFont="1" applyFill="1" applyBorder="1" applyAlignment="1" applyProtection="1">
      <alignment horizontal="right"/>
    </xf>
    <xf numFmtId="0" fontId="4" fillId="0" borderId="33" xfId="3" applyFont="1" applyFill="1" applyBorder="1" applyAlignment="1" applyProtection="1"/>
    <xf numFmtId="167" fontId="6" fillId="3" borderId="33" xfId="4" applyNumberFormat="1" applyFont="1" applyFill="1" applyBorder="1" applyProtection="1"/>
    <xf numFmtId="9" fontId="6" fillId="4" borderId="33" xfId="5" applyFont="1" applyFill="1" applyBorder="1" applyAlignment="1" applyProtection="1">
      <alignment horizontal="right"/>
    </xf>
    <xf numFmtId="167" fontId="6" fillId="4" borderId="33" xfId="4" applyNumberFormat="1" applyFont="1" applyFill="1" applyBorder="1" applyProtection="1"/>
    <xf numFmtId="0" fontId="35" fillId="4" borderId="0" xfId="3" applyFont="1" applyFill="1" applyAlignment="1" applyProtection="1">
      <alignment horizontal="center"/>
    </xf>
    <xf numFmtId="169" fontId="6" fillId="2" borderId="22" xfId="4" applyNumberFormat="1" applyFont="1" applyFill="1" applyBorder="1" applyProtection="1">
      <protection locked="0"/>
    </xf>
    <xf numFmtId="167" fontId="6" fillId="0" borderId="33" xfId="1" applyNumberFormat="1" applyFont="1" applyFill="1" applyBorder="1" applyAlignment="1" applyProtection="1">
      <alignment horizontal="left"/>
    </xf>
    <xf numFmtId="0" fontId="6" fillId="0" borderId="33" xfId="0" applyFont="1" applyFill="1" applyBorder="1" applyProtection="1"/>
    <xf numFmtId="167" fontId="6" fillId="2" borderId="0" xfId="4" applyNumberFormat="1" applyFont="1" applyFill="1" applyBorder="1" applyProtection="1">
      <protection locked="0"/>
    </xf>
    <xf numFmtId="0" fontId="2" fillId="0" borderId="0" xfId="3" applyFont="1" applyFill="1" applyAlignment="1" applyProtection="1"/>
    <xf numFmtId="167" fontId="6" fillId="0" borderId="0" xfId="4" applyNumberFormat="1" applyFont="1" applyFill="1" applyBorder="1" applyAlignment="1" applyProtection="1">
      <alignment horizontal="left"/>
    </xf>
    <xf numFmtId="167" fontId="6" fillId="3" borderId="16" xfId="4" applyNumberFormat="1" applyFont="1" applyFill="1" applyBorder="1" applyProtection="1"/>
    <xf numFmtId="167" fontId="6" fillId="0" borderId="0" xfId="4" applyNumberFormat="1" applyFont="1" applyFill="1" applyBorder="1" applyProtection="1"/>
    <xf numFmtId="167" fontId="11" fillId="0" borderId="0" xfId="4" applyNumberFormat="1" applyFont="1" applyFill="1" applyProtection="1"/>
    <xf numFmtId="0" fontId="3" fillId="0" borderId="0" xfId="3" applyFont="1" applyFill="1" applyProtection="1"/>
    <xf numFmtId="0" fontId="37" fillId="0" borderId="0" xfId="3" applyFont="1" applyFill="1" applyProtection="1"/>
    <xf numFmtId="167" fontId="6" fillId="0" borderId="22" xfId="4" applyNumberFormat="1" applyFont="1" applyFill="1" applyBorder="1" applyProtection="1"/>
    <xf numFmtId="9" fontId="6" fillId="0" borderId="0" xfId="5" applyFont="1" applyFill="1" applyAlignment="1" applyProtection="1">
      <alignment horizontal="right"/>
    </xf>
    <xf numFmtId="167" fontId="6" fillId="0" borderId="0" xfId="4" applyNumberFormat="1" applyFont="1" applyFill="1" applyProtection="1"/>
    <xf numFmtId="9" fontId="6" fillId="0" borderId="33" xfId="3" applyNumberFormat="1" applyFont="1" applyFill="1" applyBorder="1" applyAlignment="1" applyProtection="1">
      <alignment horizontal="right"/>
    </xf>
    <xf numFmtId="0" fontId="4" fillId="0" borderId="22" xfId="3" applyFont="1" applyFill="1" applyBorder="1" applyProtection="1"/>
    <xf numFmtId="9" fontId="6" fillId="0" borderId="22" xfId="3" applyNumberFormat="1" applyFont="1" applyFill="1" applyBorder="1" applyAlignment="1" applyProtection="1">
      <alignment horizontal="right"/>
    </xf>
    <xf numFmtId="0" fontId="4" fillId="0" borderId="0" xfId="3" applyFont="1" applyFill="1" applyBorder="1" applyProtection="1"/>
    <xf numFmtId="0" fontId="6" fillId="0" borderId="0" xfId="3" applyFont="1" applyFill="1" applyBorder="1" applyProtection="1"/>
    <xf numFmtId="9" fontId="6" fillId="0" borderId="0" xfId="3" applyNumberFormat="1" applyFont="1" applyBorder="1" applyAlignment="1" applyProtection="1">
      <alignment horizontal="right"/>
    </xf>
    <xf numFmtId="167" fontId="11" fillId="3" borderId="16" xfId="4" applyNumberFormat="1" applyFont="1" applyFill="1" applyBorder="1" applyProtection="1"/>
    <xf numFmtId="9" fontId="6" fillId="0" borderId="0" xfId="5" applyFont="1" applyFill="1" applyProtection="1"/>
    <xf numFmtId="167" fontId="6" fillId="0" borderId="0" xfId="4" applyNumberFormat="1" applyFont="1" applyProtection="1"/>
    <xf numFmtId="167" fontId="1" fillId="0" borderId="0" xfId="3" applyNumberFormat="1" applyProtection="1"/>
    <xf numFmtId="9" fontId="6" fillId="3" borderId="22" xfId="4" applyNumberFormat="1" applyFont="1" applyFill="1" applyBorder="1" applyProtection="1"/>
    <xf numFmtId="0" fontId="4" fillId="0" borderId="0" xfId="3" applyFont="1" applyFill="1" applyProtection="1"/>
    <xf numFmtId="167" fontId="6" fillId="3" borderId="2" xfId="4" applyNumberFormat="1" applyFont="1" applyFill="1" applyBorder="1" applyProtection="1"/>
    <xf numFmtId="0" fontId="38" fillId="0" borderId="0" xfId="3" applyFont="1" applyAlignment="1" applyProtection="1">
      <alignment horizontal="center"/>
    </xf>
    <xf numFmtId="167" fontId="6" fillId="0" borderId="0" xfId="3" applyNumberFormat="1" applyFont="1" applyFill="1" applyProtection="1"/>
    <xf numFmtId="9" fontId="6" fillId="0" borderId="0" xfId="5" applyFont="1" applyProtection="1"/>
    <xf numFmtId="0" fontId="6" fillId="0" borderId="0" xfId="3" applyFont="1" applyAlignment="1" applyProtection="1"/>
    <xf numFmtId="167" fontId="6" fillId="0" borderId="0" xfId="3" applyNumberFormat="1" applyFont="1" applyProtection="1"/>
    <xf numFmtId="0" fontId="18" fillId="0" borderId="0" xfId="0" applyFont="1" applyProtection="1"/>
    <xf numFmtId="0" fontId="4" fillId="0" borderId="17" xfId="0" applyFont="1" applyFill="1" applyBorder="1" applyAlignment="1" applyProtection="1">
      <alignment horizontal="right"/>
    </xf>
    <xf numFmtId="0" fontId="18" fillId="0" borderId="0" xfId="0" applyFont="1" applyAlignment="1" applyProtection="1">
      <alignment horizontal="center"/>
    </xf>
    <xf numFmtId="0" fontId="8" fillId="0" borderId="1" xfId="0" applyFont="1" applyBorder="1" applyAlignment="1" applyProtection="1">
      <alignment horizontal="left" wrapText="1"/>
    </xf>
    <xf numFmtId="0" fontId="8" fillId="2" borderId="0" xfId="0" applyFont="1" applyFill="1" applyProtection="1"/>
    <xf numFmtId="0" fontId="11" fillId="2" borderId="0" xfId="0" applyFont="1" applyFill="1" applyProtection="1"/>
    <xf numFmtId="0" fontId="6" fillId="2" borderId="0" xfId="0" applyFont="1" applyFill="1" applyProtection="1"/>
    <xf numFmtId="166" fontId="8" fillId="2" borderId="0" xfId="0" applyNumberFormat="1" applyFont="1" applyFill="1" applyAlignment="1" applyProtection="1">
      <alignment horizontal="right"/>
    </xf>
    <xf numFmtId="49" fontId="8" fillId="2" borderId="0" xfId="0" applyNumberFormat="1" applyFont="1" applyFill="1" applyAlignment="1" applyProtection="1">
      <alignment horizontal="left"/>
      <protection locked="0"/>
    </xf>
    <xf numFmtId="0" fontId="6" fillId="0" borderId="17" xfId="0" applyFont="1" applyBorder="1" applyProtection="1"/>
    <xf numFmtId="0" fontId="6" fillId="2" borderId="0" xfId="0" applyFont="1" applyFill="1" applyProtection="1">
      <protection locked="0"/>
    </xf>
    <xf numFmtId="38" fontId="6" fillId="0" borderId="0" xfId="0" applyNumberFormat="1" applyFont="1" applyBorder="1" applyProtection="1"/>
    <xf numFmtId="38" fontId="6" fillId="0" borderId="0" xfId="0" applyNumberFormat="1" applyFont="1" applyProtection="1"/>
    <xf numFmtId="167" fontId="6" fillId="3" borderId="0" xfId="0" applyNumberFormat="1" applyFont="1" applyFill="1" applyProtection="1"/>
    <xf numFmtId="9" fontId="6" fillId="0" borderId="0" xfId="2" applyFont="1" applyProtection="1"/>
    <xf numFmtId="9" fontId="39" fillId="3" borderId="2" xfId="6" applyNumberFormat="1" applyFont="1" applyFill="1" applyBorder="1" applyProtection="1"/>
    <xf numFmtId="3" fontId="6" fillId="2" borderId="0" xfId="4" applyNumberFormat="1" applyFont="1" applyFill="1" applyBorder="1" applyProtection="1">
      <protection locked="0"/>
    </xf>
    <xf numFmtId="3" fontId="6" fillId="2" borderId="34" xfId="4" applyNumberFormat="1" applyFont="1" applyFill="1" applyBorder="1" applyProtection="1">
      <protection locked="0"/>
    </xf>
    <xf numFmtId="0" fontId="33" fillId="0" borderId="0" xfId="3" applyFont="1" applyProtection="1"/>
    <xf numFmtId="0" fontId="33" fillId="0" borderId="0" xfId="0" applyFont="1" applyProtection="1"/>
    <xf numFmtId="0" fontId="33" fillId="0" borderId="0" xfId="3" applyFont="1" applyFill="1" applyProtection="1"/>
    <xf numFmtId="0" fontId="3" fillId="0" borderId="16" xfId="0" applyFont="1" applyFill="1" applyBorder="1" applyAlignment="1" applyProtection="1">
      <alignment horizontal="center" wrapText="1"/>
    </xf>
    <xf numFmtId="0" fontId="3" fillId="0" borderId="17" xfId="0" applyFont="1" applyFill="1" applyBorder="1" applyAlignment="1" applyProtection="1">
      <alignment horizontal="center" wrapText="1"/>
    </xf>
    <xf numFmtId="0" fontId="3" fillId="0" borderId="0" xfId="0" applyFont="1" applyFill="1" applyBorder="1" applyAlignment="1" applyProtection="1">
      <alignment horizontal="center" wrapText="1"/>
    </xf>
    <xf numFmtId="0" fontId="3" fillId="0" borderId="13" xfId="0" applyFont="1" applyFill="1" applyBorder="1" applyAlignment="1" applyProtection="1">
      <alignment horizontal="center" wrapText="1"/>
    </xf>
    <xf numFmtId="3" fontId="6" fillId="0" borderId="15" xfId="0" applyNumberFormat="1" applyFont="1" applyBorder="1" applyAlignment="1" applyProtection="1">
      <alignment horizontal="center"/>
    </xf>
    <xf numFmtId="4" fontId="6" fillId="0" borderId="0" xfId="4" applyNumberFormat="1" applyFont="1" applyFill="1" applyBorder="1" applyAlignment="1" applyProtection="1">
      <alignment horizontal="center"/>
    </xf>
    <xf numFmtId="3" fontId="6" fillId="0" borderId="0" xfId="4" applyNumberFormat="1" applyFont="1" applyFill="1" applyBorder="1" applyProtection="1"/>
    <xf numFmtId="3" fontId="6" fillId="0" borderId="3" xfId="4" applyNumberFormat="1" applyFont="1" applyFill="1" applyBorder="1" applyProtection="1"/>
    <xf numFmtId="0" fontId="8" fillId="0" borderId="1" xfId="0" applyFont="1" applyBorder="1" applyAlignment="1" applyProtection="1">
      <alignment horizontal="left" wrapText="1"/>
    </xf>
    <xf numFmtId="0" fontId="6" fillId="0" borderId="16" xfId="0" applyFont="1" applyBorder="1" applyAlignment="1" applyProtection="1"/>
    <xf numFmtId="0" fontId="11" fillId="2" borderId="0" xfId="0" applyFont="1" applyFill="1" applyAlignment="1" applyProtection="1">
      <alignment horizontal="left"/>
      <protection locked="0"/>
    </xf>
    <xf numFmtId="0" fontId="30" fillId="0" borderId="28" xfId="3" applyFont="1" applyFill="1" applyBorder="1" applyAlignment="1" applyProtection="1">
      <alignment horizontal="center"/>
    </xf>
    <xf numFmtId="0" fontId="30" fillId="0" borderId="29" xfId="3" applyFont="1" applyFill="1" applyBorder="1" applyAlignment="1" applyProtection="1">
      <alignment horizontal="center"/>
    </xf>
    <xf numFmtId="0" fontId="30" fillId="0" borderId="30" xfId="3" applyFont="1" applyFill="1" applyBorder="1" applyAlignment="1" applyProtection="1">
      <alignment horizontal="center"/>
    </xf>
    <xf numFmtId="0" fontId="31" fillId="4" borderId="27" xfId="3" applyFont="1" applyFill="1" applyBorder="1" applyAlignment="1" applyProtection="1">
      <alignment horizontal="left"/>
    </xf>
    <xf numFmtId="0" fontId="4" fillId="0" borderId="33" xfId="3" applyFont="1" applyFill="1" applyBorder="1" applyAlignment="1" applyProtection="1">
      <alignment horizontal="left" vertical="top" wrapText="1"/>
    </xf>
    <xf numFmtId="0" fontId="4" fillId="0" borderId="33" xfId="3" applyFont="1" applyFill="1" applyBorder="1" applyAlignment="1" applyProtection="1">
      <alignment wrapText="1"/>
    </xf>
    <xf numFmtId="0" fontId="4" fillId="0" borderId="33" xfId="3" applyFont="1" applyFill="1" applyBorder="1" applyAlignment="1" applyProtection="1">
      <alignment horizontal="left" wrapText="1"/>
    </xf>
    <xf numFmtId="0" fontId="6" fillId="0" borderId="0" xfId="0" applyFont="1" applyAlignment="1" applyProtection="1">
      <alignment horizontal="left" vertical="top" wrapText="1"/>
    </xf>
    <xf numFmtId="0" fontId="0" fillId="0" borderId="0" xfId="0" applyAlignment="1" applyProtection="1">
      <alignment horizontal="left" vertical="top" wrapText="1"/>
    </xf>
    <xf numFmtId="0" fontId="6" fillId="0" borderId="0" xfId="0" applyFont="1" applyAlignment="1" applyProtection="1">
      <alignment wrapText="1"/>
    </xf>
    <xf numFmtId="0" fontId="0" fillId="0" borderId="0" xfId="0" applyAlignment="1" applyProtection="1">
      <alignment wrapText="1"/>
    </xf>
  </cellXfs>
  <cellStyles count="7">
    <cellStyle name="Comma" xfId="1" builtinId="3"/>
    <cellStyle name="Comma 2 2" xfId="4" xr:uid="{00000000-0005-0000-0000-000001000000}"/>
    <cellStyle name="Hyperlink" xfId="6" builtinId="8"/>
    <cellStyle name="Normal" xfId="0" builtinId="0"/>
    <cellStyle name="Normal 2 2" xfId="3" xr:uid="{00000000-0005-0000-0000-000004000000}"/>
    <cellStyle name="Percent" xfId="2" builtinId="5"/>
    <cellStyle name="Percent 3"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3.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H42"/>
  <sheetViews>
    <sheetView tabSelected="1" zoomScaleNormal="100" workbookViewId="0">
      <selection activeCell="B2" sqref="B2:C2"/>
    </sheetView>
  </sheetViews>
  <sheetFormatPr defaultRowHeight="12.75" x14ac:dyDescent="0.2"/>
  <cols>
    <col min="1" max="1" width="38" style="107" customWidth="1"/>
    <col min="2" max="2" width="14.140625" style="107" customWidth="1"/>
    <col min="3" max="3" width="8.7109375" style="107" customWidth="1"/>
    <col min="4" max="4" width="3.28515625" style="107" customWidth="1"/>
    <col min="5" max="5" width="9" style="107" customWidth="1"/>
    <col min="6" max="6" width="36.7109375" style="107" customWidth="1"/>
    <col min="7" max="7" width="11.28515625" style="107" customWidth="1"/>
    <col min="8" max="8" width="10.85546875" style="107" customWidth="1"/>
    <col min="9" max="16384" width="9.140625" style="107"/>
  </cols>
  <sheetData>
    <row r="1" spans="1:8" x14ac:dyDescent="0.2">
      <c r="A1" s="317" t="s">
        <v>206</v>
      </c>
      <c r="B1" s="344"/>
      <c r="C1" s="344"/>
      <c r="D1" s="344"/>
      <c r="E1" s="344"/>
      <c r="F1" s="344"/>
      <c r="H1" s="174" t="s">
        <v>163</v>
      </c>
    </row>
    <row r="2" spans="1:8" x14ac:dyDescent="0.2">
      <c r="A2" s="318" t="s">
        <v>209</v>
      </c>
      <c r="B2" s="344"/>
      <c r="C2" s="344"/>
      <c r="D2" s="319"/>
      <c r="E2" s="320" t="s">
        <v>210</v>
      </c>
      <c r="F2" s="321"/>
    </row>
    <row r="3" spans="1:8" x14ac:dyDescent="0.2">
      <c r="A3" s="28" t="s">
        <v>161</v>
      </c>
    </row>
    <row r="4" spans="1:8" x14ac:dyDescent="0.2">
      <c r="A4" s="29"/>
    </row>
    <row r="5" spans="1:8" x14ac:dyDescent="0.2">
      <c r="A5" s="316" t="s">
        <v>315</v>
      </c>
      <c r="B5" s="322"/>
      <c r="E5" s="342" t="s">
        <v>159</v>
      </c>
      <c r="F5" s="343"/>
      <c r="G5" s="343"/>
      <c r="H5" s="322"/>
    </row>
    <row r="7" spans="1:8" x14ac:dyDescent="0.2">
      <c r="A7" s="30"/>
      <c r="B7" s="31" t="s">
        <v>158</v>
      </c>
      <c r="H7" s="31" t="s">
        <v>158</v>
      </c>
    </row>
    <row r="8" spans="1:8" x14ac:dyDescent="0.2">
      <c r="A8" s="30" t="s">
        <v>1</v>
      </c>
      <c r="B8" s="31"/>
      <c r="H8" s="31"/>
    </row>
    <row r="9" spans="1:8" x14ac:dyDescent="0.2">
      <c r="A9" s="32" t="s">
        <v>211</v>
      </c>
      <c r="B9" s="33">
        <f>'Asset Default Risk'!D53</f>
        <v>0</v>
      </c>
      <c r="C9" s="109"/>
      <c r="D9" s="14" t="s">
        <v>148</v>
      </c>
      <c r="E9" s="16"/>
      <c r="F9" s="16"/>
      <c r="G9" s="213"/>
      <c r="H9" s="16"/>
    </row>
    <row r="10" spans="1:8" x14ac:dyDescent="0.2">
      <c r="A10" s="32" t="s">
        <v>5</v>
      </c>
      <c r="B10" s="33">
        <f>'Off Balance Sheet Risk'!F19</f>
        <v>0</v>
      </c>
      <c r="C10" s="109"/>
      <c r="D10" s="16" t="s">
        <v>149</v>
      </c>
      <c r="E10" s="16" t="s">
        <v>150</v>
      </c>
      <c r="F10" s="16"/>
      <c r="G10" s="16"/>
      <c r="H10" s="35">
        <f>(0.2*G9)</f>
        <v>0</v>
      </c>
    </row>
    <row r="11" spans="1:8" x14ac:dyDescent="0.2">
      <c r="A11" s="32" t="s">
        <v>6</v>
      </c>
      <c r="B11" s="33">
        <f>'Foreign Currency Mismatch Risk'!G18</f>
        <v>0</v>
      </c>
      <c r="C11" s="109"/>
      <c r="D11" s="16" t="s">
        <v>149</v>
      </c>
      <c r="E11" s="16" t="s">
        <v>172</v>
      </c>
      <c r="F11" s="16"/>
      <c r="G11" s="16"/>
      <c r="H11" s="35">
        <f>SUM(G12:G17)</f>
        <v>0</v>
      </c>
    </row>
    <row r="12" spans="1:8" x14ac:dyDescent="0.2">
      <c r="A12" s="32" t="s">
        <v>7</v>
      </c>
      <c r="B12" s="33">
        <f>'Asset Liability Mismatch Risk'!C22</f>
        <v>0</v>
      </c>
      <c r="C12" s="109"/>
      <c r="D12" s="16"/>
      <c r="E12" s="16"/>
      <c r="F12" s="331" t="s">
        <v>173</v>
      </c>
      <c r="G12" s="213"/>
      <c r="H12" s="16"/>
    </row>
    <row r="13" spans="1:8" x14ac:dyDescent="0.2">
      <c r="A13" s="32" t="s">
        <v>9</v>
      </c>
      <c r="B13" s="33">
        <f>'Mortality Risk'!F28</f>
        <v>0</v>
      </c>
      <c r="C13" s="109"/>
      <c r="D13" s="16"/>
      <c r="E13" s="16"/>
      <c r="F13" s="332" t="s">
        <v>174</v>
      </c>
      <c r="G13" s="213"/>
      <c r="H13" s="16"/>
    </row>
    <row r="14" spans="1:8" x14ac:dyDescent="0.2">
      <c r="A14" s="32" t="s">
        <v>8</v>
      </c>
      <c r="B14" s="33">
        <f>'Morbidity Risk'!E27</f>
        <v>0</v>
      </c>
      <c r="C14" s="109"/>
      <c r="D14" s="16"/>
      <c r="E14" s="16"/>
      <c r="F14" s="331" t="s">
        <v>11</v>
      </c>
      <c r="G14" s="213"/>
      <c r="H14" s="16"/>
    </row>
    <row r="15" spans="1:8" x14ac:dyDescent="0.2">
      <c r="A15" s="32" t="s">
        <v>10</v>
      </c>
      <c r="B15" s="33">
        <f>'Lapse Risk'!E13</f>
        <v>0</v>
      </c>
      <c r="C15" s="109"/>
      <c r="D15" s="16"/>
      <c r="E15" s="16"/>
      <c r="F15" s="331" t="s">
        <v>7</v>
      </c>
      <c r="G15" s="213"/>
      <c r="H15" s="16"/>
    </row>
    <row r="16" spans="1:8" x14ac:dyDescent="0.2">
      <c r="A16" s="32" t="s">
        <v>11</v>
      </c>
      <c r="B16" s="33">
        <f>'Interest Margin Risk'!F12</f>
        <v>0</v>
      </c>
      <c r="C16" s="109"/>
      <c r="D16" s="16"/>
      <c r="E16" s="16"/>
      <c r="F16" s="331" t="s">
        <v>175</v>
      </c>
      <c r="G16" s="213"/>
      <c r="H16" s="16"/>
    </row>
    <row r="17" spans="1:8" x14ac:dyDescent="0.2">
      <c r="A17" s="32" t="s">
        <v>190</v>
      </c>
      <c r="B17" s="214"/>
      <c r="C17" s="36"/>
      <c r="F17" s="333" t="s">
        <v>176</v>
      </c>
      <c r="G17" s="213"/>
    </row>
    <row r="18" spans="1:8" x14ac:dyDescent="0.2">
      <c r="A18" s="323"/>
      <c r="C18" s="324"/>
      <c r="D18" s="16" t="s">
        <v>149</v>
      </c>
      <c r="E18" s="16" t="s">
        <v>151</v>
      </c>
      <c r="F18" s="16"/>
      <c r="G18" s="16"/>
      <c r="H18" s="37">
        <f>IF(B2="Domestic Company",3000,0)</f>
        <v>0</v>
      </c>
    </row>
    <row r="19" spans="1:8" ht="13.5" thickBot="1" x14ac:dyDescent="0.25">
      <c r="A19" s="323"/>
      <c r="C19" s="325"/>
      <c r="D19" s="16" t="s">
        <v>152</v>
      </c>
      <c r="E19" s="16" t="s">
        <v>153</v>
      </c>
      <c r="F19" s="16"/>
      <c r="G19" s="16"/>
      <c r="H19" s="39">
        <f>IF(B2="",0,IF(B2="Domestic Company",H10+H11+H18,IF((H10+H11)&gt;2000,H10+H11,2000)))</f>
        <v>0</v>
      </c>
    </row>
    <row r="20" spans="1:8" ht="14.25" thickTop="1" thickBot="1" x14ac:dyDescent="0.25">
      <c r="A20" s="38" t="s">
        <v>142</v>
      </c>
      <c r="B20" s="39">
        <f>SUM(B9:B16,B17)</f>
        <v>0</v>
      </c>
      <c r="C20" s="325"/>
      <c r="D20" s="325"/>
      <c r="E20" s="325"/>
    </row>
    <row r="21" spans="1:8" ht="13.5" thickTop="1" x14ac:dyDescent="0.2">
      <c r="A21" s="38"/>
      <c r="B21" s="40"/>
      <c r="C21" s="325"/>
      <c r="D21" s="325"/>
      <c r="E21" s="325"/>
    </row>
    <row r="22" spans="1:8" x14ac:dyDescent="0.2">
      <c r="A22" s="38"/>
      <c r="B22" s="40"/>
      <c r="C22" s="325"/>
      <c r="D22" s="325"/>
      <c r="E22" s="325"/>
    </row>
    <row r="23" spans="1:8" x14ac:dyDescent="0.2">
      <c r="A23" s="42" t="s">
        <v>189</v>
      </c>
      <c r="B23" s="40"/>
      <c r="C23" s="325"/>
      <c r="D23" s="325"/>
      <c r="E23" s="325"/>
    </row>
    <row r="24" spans="1:8" x14ac:dyDescent="0.2">
      <c r="A24" s="38" t="s">
        <v>14</v>
      </c>
      <c r="B24" s="326">
        <f>IF($B$2="Domestic Company",'Capital Available - Domestic'!D23,0)</f>
        <v>0</v>
      </c>
      <c r="C24" s="325"/>
      <c r="D24" s="325"/>
      <c r="E24" s="15" t="s">
        <v>177</v>
      </c>
      <c r="H24" s="35">
        <f>'Asset Discounts'!E68</f>
        <v>0</v>
      </c>
    </row>
    <row r="25" spans="1:8" x14ac:dyDescent="0.2">
      <c r="A25" s="107" t="s">
        <v>28</v>
      </c>
      <c r="B25" s="326">
        <f>IF($B$2="Domestic Company",'Capital Available - Domestic'!D47,0)</f>
        <v>0</v>
      </c>
      <c r="C25" s="325"/>
      <c r="E25" s="15" t="s">
        <v>178</v>
      </c>
      <c r="H25" s="35">
        <f>'Asset Discounts'!F72</f>
        <v>0</v>
      </c>
    </row>
    <row r="26" spans="1:8" x14ac:dyDescent="0.2">
      <c r="A26" s="38" t="s">
        <v>171</v>
      </c>
      <c r="B26" s="326">
        <f>IF($B$2="Domestic Company",'Capital Available - Domestic'!D57,0)</f>
        <v>0</v>
      </c>
      <c r="C26" s="325"/>
      <c r="E26" s="15" t="s">
        <v>146</v>
      </c>
      <c r="F26" s="14"/>
      <c r="G26" s="16"/>
      <c r="H26" s="41">
        <f>+H24-H25</f>
        <v>0</v>
      </c>
    </row>
    <row r="27" spans="1:8" x14ac:dyDescent="0.2">
      <c r="B27" s="19"/>
      <c r="E27" s="15" t="s">
        <v>147</v>
      </c>
      <c r="F27" s="14"/>
      <c r="G27" s="16"/>
      <c r="H27" s="213"/>
    </row>
    <row r="28" spans="1:8" x14ac:dyDescent="0.2">
      <c r="A28" s="38" t="s">
        <v>3</v>
      </c>
      <c r="B28" s="326">
        <f>IF($B$2="Domestic company",'Capital Available - Domestic'!D58,'Capital Available - Branch'!D16)</f>
        <v>0</v>
      </c>
      <c r="G28" s="16"/>
      <c r="H28" s="43">
        <f>H26-H27</f>
        <v>0</v>
      </c>
    </row>
    <row r="31" spans="1:8" x14ac:dyDescent="0.2">
      <c r="A31" s="42" t="s">
        <v>160</v>
      </c>
      <c r="C31" s="327"/>
      <c r="D31" s="13"/>
    </row>
    <row r="32" spans="1:8" x14ac:dyDescent="0.2">
      <c r="A32" s="107" t="s">
        <v>189</v>
      </c>
      <c r="B32" s="326">
        <f>+B28</f>
        <v>0</v>
      </c>
      <c r="E32" s="16" t="s">
        <v>154</v>
      </c>
      <c r="F32" s="16"/>
      <c r="G32" s="16"/>
      <c r="H32" s="326">
        <f>H28</f>
        <v>0</v>
      </c>
    </row>
    <row r="33" spans="1:8" x14ac:dyDescent="0.2">
      <c r="A33" s="38" t="s">
        <v>1</v>
      </c>
      <c r="B33" s="326">
        <f>+B20</f>
        <v>0</v>
      </c>
      <c r="C33" s="16"/>
      <c r="D33" s="16"/>
      <c r="E33" s="16" t="s">
        <v>155</v>
      </c>
      <c r="F33" s="16"/>
      <c r="G33" s="16"/>
      <c r="H33" s="326">
        <f>H19</f>
        <v>0</v>
      </c>
    </row>
    <row r="34" spans="1:8" x14ac:dyDescent="0.2">
      <c r="A34" s="16" t="s">
        <v>156</v>
      </c>
      <c r="B34" s="19">
        <f>+B32-B33</f>
        <v>0</v>
      </c>
      <c r="C34" s="16"/>
      <c r="D34" s="16"/>
      <c r="E34" s="16" t="s">
        <v>156</v>
      </c>
      <c r="F34" s="16"/>
      <c r="G34" s="16"/>
      <c r="H34" s="19">
        <f>H32-H33</f>
        <v>0</v>
      </c>
    </row>
    <row r="35" spans="1:8" x14ac:dyDescent="0.2">
      <c r="A35" s="38" t="s">
        <v>160</v>
      </c>
      <c r="B35" s="328">
        <f>IFERROR(B28/B20,0)</f>
        <v>0</v>
      </c>
      <c r="E35" s="17" t="s">
        <v>157</v>
      </c>
      <c r="F35" s="16"/>
      <c r="G35" s="16"/>
      <c r="H35" s="328">
        <f>IFERROR(H32/H33,0)</f>
        <v>0</v>
      </c>
    </row>
    <row r="39" spans="1:8" x14ac:dyDescent="0.2">
      <c r="A39" s="16"/>
    </row>
    <row r="40" spans="1:8" x14ac:dyDescent="0.2">
      <c r="A40" s="16"/>
    </row>
    <row r="41" spans="1:8" x14ac:dyDescent="0.2">
      <c r="A41" s="16"/>
      <c r="C41" s="14"/>
      <c r="D41" s="14"/>
    </row>
    <row r="42" spans="1:8" x14ac:dyDescent="0.2">
      <c r="A42" s="14"/>
      <c r="B42" s="14"/>
      <c r="E42" s="14"/>
    </row>
  </sheetData>
  <sheetProtection algorithmName="SHA-512" hashValue="jLbkpodsmqquyYh8GL35ohzIX89PFVZLqdltgG+9xEIBaDJcZoHUUEEfI9NvHpTsv1y3hnIoT45HAfvdThBCLw==" saltValue="lqm1EnDvhm26ZhaHZouQgQ==" spinCount="100000" sheet="1" objects="1" scenarios="1"/>
  <mergeCells count="3">
    <mergeCell ref="E5:G5"/>
    <mergeCell ref="B1:F1"/>
    <mergeCell ref="B2:C2"/>
  </mergeCells>
  <dataValidations xWindow="337" yWindow="299" count="1">
    <dataValidation type="list" allowBlank="1" showInputMessage="1" showErrorMessage="1" prompt="Please select Entity Type? _x000a_&quot;Domestic Company&quot; or &quot;Branch&quot;" sqref="B2:C2" xr:uid="{00000000-0002-0000-0000-000000000000}">
      <formula1>"Domestic Company, Branch"</formula1>
    </dataValidation>
  </dataValidations>
  <printOptions horizontalCentered="1"/>
  <pageMargins left="0.25" right="0.25" top="0.75" bottom="0.75" header="0.3" footer="0.3"/>
  <pageSetup orientation="landscape" r:id="rId1"/>
  <customProperties>
    <customPr name="SheetId" r:id="rId2"/>
  </customProperties>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G28"/>
  <sheetViews>
    <sheetView zoomScaleNormal="100" workbookViewId="0">
      <selection activeCell="B1" sqref="B1"/>
    </sheetView>
  </sheetViews>
  <sheetFormatPr defaultRowHeight="15" x14ac:dyDescent="0.25"/>
  <cols>
    <col min="1" max="1" width="26" style="26" customWidth="1"/>
    <col min="2" max="2" width="14.7109375" style="173" customWidth="1"/>
    <col min="3" max="3" width="10.5703125" style="26" customWidth="1"/>
    <col min="4" max="5" width="11.5703125" style="26" customWidth="1"/>
    <col min="6" max="6" width="10.140625" style="26" bestFit="1" customWidth="1"/>
    <col min="7" max="7" width="8.140625" style="26" bestFit="1" customWidth="1"/>
    <col min="8" max="8" width="9.140625" style="26"/>
    <col min="9" max="10" width="8" style="26" bestFit="1" customWidth="1"/>
    <col min="11" max="11" width="8.5703125" style="26" bestFit="1" customWidth="1"/>
    <col min="12" max="12" width="19.85546875" style="26" customWidth="1"/>
    <col min="13" max="13" width="12.42578125" style="26" customWidth="1"/>
    <col min="14" max="16384" width="9.140625" style="26"/>
  </cols>
  <sheetData>
    <row r="1" spans="1:7" s="109" customFormat="1" x14ac:dyDescent="0.25">
      <c r="A1" s="215">
        <f>'Capital Req Ratio'!B1</f>
        <v>0</v>
      </c>
      <c r="B1" s="236"/>
      <c r="C1" s="26"/>
      <c r="D1" s="26"/>
      <c r="G1" s="108" t="s">
        <v>170</v>
      </c>
    </row>
    <row r="2" spans="1:7" s="109" customFormat="1" x14ac:dyDescent="0.25">
      <c r="A2" s="215">
        <f>'Capital Req Ratio'!B2</f>
        <v>0</v>
      </c>
      <c r="B2" s="236"/>
      <c r="C2" s="26"/>
      <c r="D2" s="26"/>
    </row>
    <row r="3" spans="1:7" s="109" customFormat="1" ht="15.75" customHeight="1" x14ac:dyDescent="0.2">
      <c r="A3" s="29" t="s">
        <v>8</v>
      </c>
      <c r="B3" s="148"/>
    </row>
    <row r="5" spans="1:7" s="128" customFormat="1" x14ac:dyDescent="0.25">
      <c r="A5" s="124"/>
      <c r="B5" s="154" t="s">
        <v>32</v>
      </c>
      <c r="C5" s="154" t="s">
        <v>19</v>
      </c>
      <c r="D5" s="126" t="s">
        <v>22</v>
      </c>
      <c r="E5" s="127" t="s">
        <v>23</v>
      </c>
    </row>
    <row r="6" spans="1:7" s="133" customFormat="1" ht="38.25" x14ac:dyDescent="0.2">
      <c r="A6" s="129" t="s">
        <v>82</v>
      </c>
      <c r="B6" s="155" t="s">
        <v>83</v>
      </c>
      <c r="C6" s="155" t="s">
        <v>95</v>
      </c>
      <c r="D6" s="131" t="s">
        <v>45</v>
      </c>
      <c r="E6" s="132" t="s">
        <v>71</v>
      </c>
    </row>
    <row r="7" spans="1:7" s="133" customFormat="1" ht="12.75" x14ac:dyDescent="0.2">
      <c r="A7" s="129"/>
      <c r="B7" s="155"/>
      <c r="C7" s="155" t="s">
        <v>0</v>
      </c>
      <c r="D7" s="134"/>
      <c r="E7" s="156" t="s">
        <v>0</v>
      </c>
    </row>
    <row r="8" spans="1:7" s="133" customFormat="1" ht="29.25" customHeight="1" x14ac:dyDescent="0.2">
      <c r="A8" s="157" t="s">
        <v>135</v>
      </c>
      <c r="B8" s="158" t="s">
        <v>102</v>
      </c>
      <c r="C8" s="159"/>
      <c r="D8" s="134"/>
      <c r="E8" s="160"/>
    </row>
    <row r="9" spans="1:7" s="107" customFormat="1" ht="30" customHeight="1" x14ac:dyDescent="0.2">
      <c r="A9" s="135" t="s">
        <v>127</v>
      </c>
      <c r="C9" s="149"/>
      <c r="D9" s="109"/>
      <c r="E9" s="161"/>
    </row>
    <row r="10" spans="1:7" s="107" customFormat="1" ht="16.5" customHeight="1" x14ac:dyDescent="0.2">
      <c r="A10" s="141" t="s">
        <v>128</v>
      </c>
      <c r="B10" s="158"/>
      <c r="C10" s="234"/>
      <c r="D10" s="162">
        <v>0.2</v>
      </c>
      <c r="E10" s="163">
        <f>C10*D10</f>
        <v>0</v>
      </c>
    </row>
    <row r="11" spans="1:7" s="107" customFormat="1" ht="16.5" customHeight="1" x14ac:dyDescent="0.2">
      <c r="A11" s="107" t="s">
        <v>129</v>
      </c>
      <c r="B11" s="158"/>
      <c r="C11" s="234"/>
      <c r="D11" s="162">
        <v>0.15</v>
      </c>
      <c r="E11" s="163">
        <f>C11*D11</f>
        <v>0</v>
      </c>
    </row>
    <row r="12" spans="1:7" s="107" customFormat="1" ht="15.75" customHeight="1" x14ac:dyDescent="0.2">
      <c r="A12" s="107" t="s">
        <v>130</v>
      </c>
      <c r="B12" s="158"/>
      <c r="C12" s="149"/>
      <c r="D12" s="162"/>
      <c r="E12" s="164">
        <f>E10+E11</f>
        <v>0</v>
      </c>
    </row>
    <row r="13" spans="1:7" s="107" customFormat="1" ht="33" customHeight="1" x14ac:dyDescent="0.2">
      <c r="A13" s="135" t="s">
        <v>131</v>
      </c>
      <c r="B13" s="158"/>
      <c r="C13" s="149"/>
      <c r="D13" s="162"/>
      <c r="E13" s="163"/>
    </row>
    <row r="14" spans="1:7" s="107" customFormat="1" ht="16.5" customHeight="1" x14ac:dyDescent="0.2">
      <c r="A14" s="141" t="s">
        <v>128</v>
      </c>
      <c r="B14" s="158"/>
      <c r="C14" s="234"/>
      <c r="D14" s="162">
        <v>0.2</v>
      </c>
      <c r="E14" s="163">
        <f t="shared" ref="E14:E15" si="0">C14*D14</f>
        <v>0</v>
      </c>
    </row>
    <row r="15" spans="1:7" s="107" customFormat="1" ht="16.5" customHeight="1" x14ac:dyDescent="0.2">
      <c r="A15" s="107" t="s">
        <v>129</v>
      </c>
      <c r="B15" s="158"/>
      <c r="C15" s="234"/>
      <c r="D15" s="162">
        <v>0.15</v>
      </c>
      <c r="E15" s="163">
        <f t="shared" si="0"/>
        <v>0</v>
      </c>
    </row>
    <row r="16" spans="1:7" s="107" customFormat="1" ht="16.5" customHeight="1" x14ac:dyDescent="0.2">
      <c r="A16" s="107" t="s">
        <v>132</v>
      </c>
      <c r="B16" s="158"/>
      <c r="C16" s="149"/>
      <c r="D16" s="162"/>
      <c r="E16" s="164">
        <f>E14+E15</f>
        <v>0</v>
      </c>
    </row>
    <row r="17" spans="1:5" s="107" customFormat="1" ht="16.5" customHeight="1" x14ac:dyDescent="0.2">
      <c r="A17" s="135" t="s">
        <v>133</v>
      </c>
      <c r="B17" s="158"/>
      <c r="C17" s="149"/>
      <c r="D17" s="165"/>
      <c r="E17" s="163"/>
    </row>
    <row r="18" spans="1:5" s="107" customFormat="1" ht="16.5" customHeight="1" x14ac:dyDescent="0.2">
      <c r="A18" s="141" t="s">
        <v>128</v>
      </c>
      <c r="B18" s="158"/>
      <c r="C18" s="234"/>
      <c r="D18" s="162">
        <v>0.2</v>
      </c>
      <c r="E18" s="163">
        <f t="shared" ref="E18:E19" si="1">C18*D18</f>
        <v>0</v>
      </c>
    </row>
    <row r="19" spans="1:5" s="107" customFormat="1" ht="16.5" customHeight="1" x14ac:dyDescent="0.2">
      <c r="A19" s="107" t="s">
        <v>129</v>
      </c>
      <c r="B19" s="158"/>
      <c r="C19" s="234"/>
      <c r="D19" s="162">
        <v>0.15</v>
      </c>
      <c r="E19" s="163">
        <f t="shared" si="1"/>
        <v>0</v>
      </c>
    </row>
    <row r="20" spans="1:5" s="107" customFormat="1" ht="16.5" customHeight="1" x14ac:dyDescent="0.2">
      <c r="A20" s="107" t="s">
        <v>134</v>
      </c>
      <c r="B20" s="158"/>
      <c r="C20" s="149"/>
      <c r="D20" s="162"/>
      <c r="E20" s="164">
        <f>E18+E19</f>
        <v>0</v>
      </c>
    </row>
    <row r="21" spans="1:5" s="107" customFormat="1" ht="16.5" customHeight="1" x14ac:dyDescent="0.2">
      <c r="A21" s="141"/>
      <c r="B21" s="158"/>
      <c r="C21" s="149"/>
      <c r="D21" s="162"/>
      <c r="E21" s="163"/>
    </row>
    <row r="22" spans="1:5" s="145" customFormat="1" ht="63" customHeight="1" x14ac:dyDescent="0.2">
      <c r="A22" s="135" t="s">
        <v>136</v>
      </c>
      <c r="B22" s="158" t="s">
        <v>103</v>
      </c>
      <c r="C22" s="166"/>
      <c r="D22" s="167"/>
      <c r="E22" s="168"/>
    </row>
    <row r="23" spans="1:5" s="107" customFormat="1" ht="16.5" customHeight="1" x14ac:dyDescent="0.2">
      <c r="A23" s="141" t="s">
        <v>137</v>
      </c>
      <c r="B23" s="158"/>
      <c r="C23" s="234"/>
      <c r="D23" s="162">
        <v>0.06</v>
      </c>
      <c r="E23" s="163">
        <f t="shared" ref="E23:E24" si="2">C23*D23</f>
        <v>0</v>
      </c>
    </row>
    <row r="24" spans="1:5" s="107" customFormat="1" ht="16.5" customHeight="1" x14ac:dyDescent="0.2">
      <c r="A24" s="141" t="s">
        <v>138</v>
      </c>
      <c r="B24" s="158"/>
      <c r="C24" s="234"/>
      <c r="D24" s="162">
        <v>0.1</v>
      </c>
      <c r="E24" s="163">
        <f t="shared" si="2"/>
        <v>0</v>
      </c>
    </row>
    <row r="25" spans="1:5" s="107" customFormat="1" ht="16.5" customHeight="1" x14ac:dyDescent="0.2">
      <c r="A25" s="141" t="s">
        <v>139</v>
      </c>
      <c r="B25" s="158"/>
      <c r="C25" s="149"/>
      <c r="D25" s="109"/>
      <c r="E25" s="164">
        <f>E23+E24</f>
        <v>0</v>
      </c>
    </row>
    <row r="26" spans="1:5" s="107" customFormat="1" ht="12.75" x14ac:dyDescent="0.2">
      <c r="A26" s="141"/>
      <c r="B26" s="158"/>
      <c r="C26" s="149"/>
      <c r="D26" s="162"/>
      <c r="E26" s="163"/>
    </row>
    <row r="27" spans="1:5" s="107" customFormat="1" ht="13.5" thickBot="1" x14ac:dyDescent="0.25">
      <c r="A27" s="121" t="s">
        <v>140</v>
      </c>
      <c r="B27" s="169"/>
      <c r="C27" s="170"/>
      <c r="D27" s="152"/>
      <c r="E27" s="171">
        <f>E12+E16+E20+E25</f>
        <v>0</v>
      </c>
    </row>
    <row r="28" spans="1:5" s="107" customFormat="1" ht="13.5" thickTop="1" x14ac:dyDescent="0.2">
      <c r="B28" s="148"/>
      <c r="D28" s="172"/>
    </row>
  </sheetData>
  <sheetProtection algorithmName="SHA-512" hashValue="L+NN4pDPBQJH7tB2Ur57fyFl0OhwekWa9tyVokvPdKyXM/pyrZ064ssRjVt/alyK2OkzIf1Fny9Yl8FaR/nsow==" saltValue="0N3DifN0n1retTdsRVY3qg==" spinCount="100000" sheet="1" objects="1" scenarios="1"/>
  <printOptions horizontalCentered="1"/>
  <pageMargins left="0.25" right="0.25" top="0.75" bottom="0.75" header="0.3" footer="0.3"/>
  <pageSetup scale="96" orientation="landscape" r:id="rId1"/>
  <customProperties>
    <customPr name="Sheet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I14"/>
  <sheetViews>
    <sheetView workbookViewId="0">
      <selection activeCell="B1" sqref="B1"/>
    </sheetView>
  </sheetViews>
  <sheetFormatPr defaultRowHeight="12.75" x14ac:dyDescent="0.2"/>
  <cols>
    <col min="1" max="1" width="35.5703125" style="107" customWidth="1"/>
    <col min="2" max="2" width="15.28515625" style="107" customWidth="1"/>
    <col min="3" max="3" width="12.85546875" style="107" customWidth="1"/>
    <col min="4" max="4" width="13.140625" style="107" customWidth="1"/>
    <col min="5" max="5" width="18.85546875" style="107" customWidth="1"/>
    <col min="6" max="6" width="10.140625" style="107" bestFit="1" customWidth="1"/>
    <col min="7" max="16384" width="9.140625" style="107"/>
  </cols>
  <sheetData>
    <row r="1" spans="1:9" ht="15" x14ac:dyDescent="0.25">
      <c r="A1" s="215">
        <f>'Capital Req Ratio'!B1</f>
        <v>0</v>
      </c>
      <c r="B1" s="236"/>
      <c r="C1" s="26"/>
      <c r="D1" s="26"/>
      <c r="G1" s="174" t="s">
        <v>162</v>
      </c>
    </row>
    <row r="2" spans="1:9" ht="15" x14ac:dyDescent="0.25">
      <c r="A2" s="215">
        <f>'Capital Req Ratio'!B2</f>
        <v>0</v>
      </c>
      <c r="B2" s="236"/>
      <c r="C2" s="26"/>
      <c r="D2" s="26"/>
    </row>
    <row r="3" spans="1:9" ht="15.75" customHeight="1" x14ac:dyDescent="0.2">
      <c r="A3" s="29" t="s">
        <v>10</v>
      </c>
    </row>
    <row r="5" spans="1:9" x14ac:dyDescent="0.2">
      <c r="A5" s="175"/>
      <c r="B5" s="176"/>
      <c r="C5" s="80" t="s">
        <v>32</v>
      </c>
      <c r="D5" s="81" t="s">
        <v>33</v>
      </c>
      <c r="E5" s="82" t="s">
        <v>15</v>
      </c>
    </row>
    <row r="6" spans="1:9" ht="65.25" customHeight="1" x14ac:dyDescent="0.2">
      <c r="A6" s="177" t="s">
        <v>108</v>
      </c>
      <c r="B6" s="83" t="s">
        <v>109</v>
      </c>
      <c r="C6" s="84" t="s">
        <v>113</v>
      </c>
      <c r="D6" s="85" t="s">
        <v>112</v>
      </c>
      <c r="E6" s="86" t="s">
        <v>104</v>
      </c>
    </row>
    <row r="7" spans="1:9" ht="17.25" customHeight="1" x14ac:dyDescent="0.2">
      <c r="A7" s="178"/>
      <c r="B7" s="179"/>
      <c r="C7" s="180" t="s">
        <v>0</v>
      </c>
      <c r="D7" s="181" t="s">
        <v>0</v>
      </c>
      <c r="E7" s="182" t="s">
        <v>0</v>
      </c>
    </row>
    <row r="8" spans="1:9" ht="24" customHeight="1" x14ac:dyDescent="0.2">
      <c r="A8" s="183" t="s">
        <v>105</v>
      </c>
      <c r="B8" s="184" t="s">
        <v>110</v>
      </c>
      <c r="C8" s="235"/>
      <c r="D8" s="223"/>
      <c r="E8" s="185">
        <f t="shared" ref="E8:E9" si="0">ABS(D8-C8)</f>
        <v>0</v>
      </c>
      <c r="I8" s="193"/>
    </row>
    <row r="9" spans="1:9" x14ac:dyDescent="0.2">
      <c r="A9" s="183" t="s">
        <v>106</v>
      </c>
      <c r="B9" s="184" t="s">
        <v>110</v>
      </c>
      <c r="C9" s="235"/>
      <c r="D9" s="223"/>
      <c r="E9" s="185">
        <f t="shared" si="0"/>
        <v>0</v>
      </c>
    </row>
    <row r="10" spans="1:9" x14ac:dyDescent="0.2">
      <c r="A10" s="183" t="s">
        <v>114</v>
      </c>
      <c r="B10" s="184" t="s">
        <v>111</v>
      </c>
      <c r="C10" s="235"/>
      <c r="D10" s="223"/>
      <c r="E10" s="185">
        <f>ABS(D10-C10)</f>
        <v>0</v>
      </c>
    </row>
    <row r="11" spans="1:9" x14ac:dyDescent="0.2">
      <c r="A11" s="186"/>
      <c r="B11" s="187"/>
      <c r="C11" s="166"/>
      <c r="D11" s="142"/>
      <c r="E11" s="168"/>
    </row>
    <row r="12" spans="1:9" x14ac:dyDescent="0.2">
      <c r="A12" s="186"/>
      <c r="B12" s="187"/>
      <c r="C12" s="149"/>
      <c r="D12" s="146"/>
      <c r="E12" s="163"/>
    </row>
    <row r="13" spans="1:9" ht="13.5" thickBot="1" x14ac:dyDescent="0.25">
      <c r="A13" s="188" t="s">
        <v>107</v>
      </c>
      <c r="B13" s="189"/>
      <c r="C13" s="190"/>
      <c r="D13" s="191"/>
      <c r="E13" s="192">
        <f>SUM(E8:E12)</f>
        <v>0</v>
      </c>
    </row>
    <row r="14" spans="1:9" ht="13.5" thickTop="1" x14ac:dyDescent="0.2"/>
  </sheetData>
  <sheetProtection algorithmName="SHA-512" hashValue="7AdwunaUh5Xq9o9y4GKuAY/BTusb8IcawKcim8Wf/W189banEWI7TQJCJdvJyPpfvqWK155EZHxj7TeerGPwgA==" saltValue="ZP1owcLgwzna2l/hVX5guA==" spinCount="100000" sheet="1" objects="1" scenarios="1"/>
  <printOptions horizontalCentered="1"/>
  <pageMargins left="0.25" right="0.25" top="0.75" bottom="0.75" header="0.3" footer="0.3"/>
  <pageSetup orientation="landscape" r:id="rId1"/>
  <customProperties>
    <customPr name="Sheet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G22"/>
  <sheetViews>
    <sheetView zoomScaleNormal="100" workbookViewId="0">
      <selection activeCell="B1" sqref="B1"/>
    </sheetView>
  </sheetViews>
  <sheetFormatPr defaultRowHeight="12.75" x14ac:dyDescent="0.2"/>
  <cols>
    <col min="1" max="1" width="10.28515625" style="107" customWidth="1"/>
    <col min="2" max="2" width="48.28515625" style="107" customWidth="1"/>
    <col min="3" max="3" width="16.42578125" style="107" customWidth="1"/>
    <col min="4" max="4" width="10.7109375" style="107" customWidth="1"/>
    <col min="5" max="5" width="9.140625" style="107"/>
    <col min="6" max="6" width="10.140625" style="107" bestFit="1" customWidth="1"/>
    <col min="7" max="16384" width="9.140625" style="107"/>
  </cols>
  <sheetData>
    <row r="1" spans="1:7" ht="16.5" customHeight="1" x14ac:dyDescent="0.25">
      <c r="A1" s="215">
        <f>'Capital Req Ratio'!B1</f>
        <v>0</v>
      </c>
      <c r="B1" s="236"/>
      <c r="C1" s="26"/>
      <c r="D1" s="26"/>
      <c r="G1" s="174" t="s">
        <v>289</v>
      </c>
    </row>
    <row r="2" spans="1:7" ht="15.75" customHeight="1" x14ac:dyDescent="0.25">
      <c r="A2" s="215">
        <f>'Capital Req Ratio'!B2</f>
        <v>0</v>
      </c>
      <c r="B2" s="236"/>
      <c r="C2" s="26"/>
      <c r="D2" s="26"/>
    </row>
    <row r="3" spans="1:7" ht="13.5" customHeight="1" x14ac:dyDescent="0.2">
      <c r="A3" s="29" t="s">
        <v>193</v>
      </c>
      <c r="B3" s="29"/>
    </row>
    <row r="5" spans="1:7" x14ac:dyDescent="0.2">
      <c r="A5" s="81"/>
      <c r="B5" s="81"/>
      <c r="C5" s="194" t="s">
        <v>32</v>
      </c>
      <c r="D5" s="81" t="s">
        <v>33</v>
      </c>
      <c r="E5" s="81" t="s">
        <v>15</v>
      </c>
      <c r="F5" s="82" t="s">
        <v>19</v>
      </c>
    </row>
    <row r="6" spans="1:7" ht="54.75" customHeight="1" x14ac:dyDescent="0.2">
      <c r="B6" s="195" t="s">
        <v>115</v>
      </c>
      <c r="C6" s="83" t="s">
        <v>122</v>
      </c>
      <c r="D6" s="85" t="s">
        <v>116</v>
      </c>
      <c r="E6" s="85" t="s">
        <v>45</v>
      </c>
      <c r="F6" s="86" t="s">
        <v>117</v>
      </c>
    </row>
    <row r="7" spans="1:7" ht="19.5" customHeight="1" x14ac:dyDescent="0.2">
      <c r="A7" s="196"/>
      <c r="B7" s="196"/>
      <c r="C7" s="88"/>
      <c r="D7" s="90" t="s">
        <v>0</v>
      </c>
      <c r="E7" s="90"/>
      <c r="F7" s="91" t="s">
        <v>0</v>
      </c>
    </row>
    <row r="8" spans="1:7" ht="72" customHeight="1" x14ac:dyDescent="0.2">
      <c r="B8" s="197" t="s">
        <v>120</v>
      </c>
      <c r="C8" s="198" t="s">
        <v>118</v>
      </c>
      <c r="D8" s="234"/>
      <c r="E8" s="199">
        <v>0</v>
      </c>
      <c r="F8" s="200">
        <f>E8*D8</f>
        <v>0</v>
      </c>
    </row>
    <row r="9" spans="1:7" ht="58.5" customHeight="1" x14ac:dyDescent="0.2">
      <c r="B9" s="201" t="s">
        <v>125</v>
      </c>
      <c r="C9" s="198" t="s">
        <v>118</v>
      </c>
      <c r="D9" s="234"/>
      <c r="E9" s="202">
        <v>5.0000000000000001E-3</v>
      </c>
      <c r="F9" s="200">
        <f>E9*D9</f>
        <v>0</v>
      </c>
    </row>
    <row r="10" spans="1:7" ht="42" customHeight="1" x14ac:dyDescent="0.2">
      <c r="B10" s="197" t="s">
        <v>93</v>
      </c>
      <c r="C10" s="198" t="s">
        <v>118</v>
      </c>
      <c r="D10" s="234"/>
      <c r="E10" s="165">
        <v>0.01</v>
      </c>
      <c r="F10" s="200">
        <f>E10*D10</f>
        <v>0</v>
      </c>
    </row>
    <row r="11" spans="1:7" ht="21" customHeight="1" x14ac:dyDescent="0.2">
      <c r="B11" s="197"/>
      <c r="C11" s="203"/>
      <c r="D11" s="204"/>
      <c r="E11" s="165"/>
      <c r="F11" s="200"/>
    </row>
    <row r="12" spans="1:7" ht="13.5" thickBot="1" x14ac:dyDescent="0.25">
      <c r="A12" s="205" t="s">
        <v>119</v>
      </c>
      <c r="B12" s="205"/>
      <c r="C12" s="189"/>
      <c r="D12" s="206">
        <f>SUM(D8:D10)</f>
        <v>0</v>
      </c>
      <c r="E12" s="207"/>
      <c r="F12" s="208">
        <f>SUM(F8:F10)</f>
        <v>0</v>
      </c>
    </row>
    <row r="13" spans="1:7" ht="13.5" thickTop="1" x14ac:dyDescent="0.2"/>
    <row r="15" spans="1:7" x14ac:dyDescent="0.2">
      <c r="A15" s="107" t="s">
        <v>194</v>
      </c>
    </row>
    <row r="16" spans="1:7" ht="29.25" customHeight="1" x14ac:dyDescent="0.2">
      <c r="A16" s="209" t="s">
        <v>195</v>
      </c>
      <c r="B16" s="352" t="s">
        <v>121</v>
      </c>
      <c r="C16" s="353"/>
      <c r="D16" s="353"/>
      <c r="E16" s="353"/>
      <c r="F16" s="353"/>
    </row>
    <row r="17" spans="1:6" ht="15" x14ac:dyDescent="0.25">
      <c r="A17" s="210"/>
      <c r="B17" s="354"/>
      <c r="C17" s="355"/>
      <c r="D17" s="355"/>
      <c r="E17" s="355"/>
      <c r="F17" s="355"/>
    </row>
    <row r="19" spans="1:6" x14ac:dyDescent="0.2">
      <c r="A19" s="210"/>
    </row>
    <row r="22" spans="1:6" x14ac:dyDescent="0.2">
      <c r="A22" s="210"/>
      <c r="B22" s="210"/>
    </row>
  </sheetData>
  <sheetProtection algorithmName="SHA-512" hashValue="Zqsxhyc8RJIVLUeJ8mGJOsBrcnzlJVwOCZhaKDOs1dFRHrsUfsY2tW3LI2n8CzvhdMM/MlvwwWSuzYfWXWc6uQ==" saltValue="x2pLLlnJcBt5tMRUeYn4VA==" spinCount="100000" sheet="1" objects="1" scenarios="1"/>
  <mergeCells count="2">
    <mergeCell ref="B16:F16"/>
    <mergeCell ref="B17:F17"/>
  </mergeCells>
  <printOptions horizontalCentered="1"/>
  <pageMargins left="0.25" right="0.25" top="0.75" bottom="0.75" header="0.3" footer="0.3"/>
  <pageSetup scale="58" orientation="portrait" r:id="rId1"/>
  <customProperties>
    <customPr name="Sheet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1"/>
  <sheetViews>
    <sheetView workbookViewId="0"/>
  </sheetViews>
  <sheetFormatPr defaultRowHeight="15" x14ac:dyDescent="0.25"/>
  <sheetData>
    <row r="1" spans="3:3" x14ac:dyDescent="0.25">
      <c r="C1" t="b">
        <v>1</v>
      </c>
    </row>
  </sheetData>
  <pageMargins left="0.7" right="0.7" top="0.75" bottom="0.75" header="0.3" footer="0.3"/>
  <customProperties>
    <customPr name="Sheet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I17"/>
  <sheetViews>
    <sheetView zoomScaleNormal="100" workbookViewId="0">
      <selection activeCell="B1" sqref="B1"/>
    </sheetView>
  </sheetViews>
  <sheetFormatPr defaultRowHeight="15" x14ac:dyDescent="0.25"/>
  <cols>
    <col min="1" max="1" width="99.7109375" style="26" customWidth="1"/>
    <col min="2" max="2" width="9.5703125" style="26" customWidth="1"/>
    <col min="3" max="3" width="10.140625" style="44" bestFit="1" customWidth="1"/>
    <col min="4" max="4" width="9.140625" style="26"/>
    <col min="5" max="5" width="9.42578125" style="26" customWidth="1"/>
    <col min="6" max="6" width="10.140625" style="26" bestFit="1" customWidth="1"/>
    <col min="7" max="35" width="9.140625" style="26"/>
    <col min="36" max="16384" width="9.140625" style="237"/>
  </cols>
  <sheetData>
    <row r="1" spans="1:35" x14ac:dyDescent="0.25">
      <c r="A1" s="215">
        <f>'Capital Req Ratio'!B1</f>
        <v>0</v>
      </c>
      <c r="B1" s="45"/>
      <c r="C1" s="26"/>
      <c r="G1" s="174" t="s">
        <v>207</v>
      </c>
    </row>
    <row r="2" spans="1:35" x14ac:dyDescent="0.25">
      <c r="A2" s="215">
        <f>'Capital Req Ratio'!B2</f>
        <v>0</v>
      </c>
      <c r="B2" s="45"/>
      <c r="C2" s="26"/>
    </row>
    <row r="3" spans="1:35" x14ac:dyDescent="0.25">
      <c r="A3" s="215" t="str">
        <f>IF('Capital Req Ratio'!B2="Domestic Company","This sheet is for Branches only - Domestic Companies should fill out the 'Capital Available - Domestic' sheet.","AVAILABLE CAPITAL")</f>
        <v>AVAILABLE CAPITAL</v>
      </c>
      <c r="B3" s="45"/>
      <c r="C3" s="26"/>
    </row>
    <row r="4" spans="1:35" x14ac:dyDescent="0.25">
      <c r="A4" s="29"/>
      <c r="C4" s="26"/>
    </row>
    <row r="5" spans="1:35" s="238" customFormat="1" ht="12.75" x14ac:dyDescent="0.2">
      <c r="A5" s="46" t="s">
        <v>12</v>
      </c>
      <c r="B5" s="47"/>
      <c r="C5" s="48"/>
      <c r="D5" s="49" t="s">
        <v>4</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row>
    <row r="6" spans="1:35" s="238" customFormat="1" ht="12.75" x14ac:dyDescent="0.2">
      <c r="A6" s="50" t="s">
        <v>43</v>
      </c>
      <c r="B6" s="51"/>
      <c r="C6" s="52"/>
      <c r="D6" s="53"/>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row>
    <row r="7" spans="1:35" s="238" customFormat="1" ht="12.75" x14ac:dyDescent="0.2">
      <c r="A7" s="57" t="s">
        <v>203</v>
      </c>
      <c r="B7" s="54"/>
      <c r="C7" s="55"/>
      <c r="D7" s="216"/>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row>
    <row r="8" spans="1:35" s="238" customFormat="1" ht="12.75" x14ac:dyDescent="0.2">
      <c r="A8" s="56" t="s">
        <v>200</v>
      </c>
      <c r="B8" s="54"/>
      <c r="C8" s="55"/>
      <c r="D8" s="216"/>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row>
    <row r="9" spans="1:35" s="238" customFormat="1" ht="12.75" x14ac:dyDescent="0.2">
      <c r="A9" s="57" t="s">
        <v>199</v>
      </c>
      <c r="B9" s="57"/>
      <c r="C9" s="55"/>
      <c r="D9" s="216"/>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row>
    <row r="10" spans="1:35" s="238" customFormat="1" ht="12.75" x14ac:dyDescent="0.2">
      <c r="A10" s="50" t="s">
        <v>177</v>
      </c>
      <c r="B10" s="57"/>
      <c r="C10" s="52" t="s">
        <v>34</v>
      </c>
      <c r="D10" s="58">
        <f>SUM(D7:D9)</f>
        <v>0</v>
      </c>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row>
    <row r="11" spans="1:35" s="238" customFormat="1" ht="12.75" x14ac:dyDescent="0.2">
      <c r="A11" s="60" t="s">
        <v>201</v>
      </c>
      <c r="B11" s="57"/>
      <c r="C11" s="55"/>
      <c r="D11" s="212"/>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row>
    <row r="12" spans="1:35" s="238" customFormat="1" ht="12.75" x14ac:dyDescent="0.2">
      <c r="A12" s="50" t="s">
        <v>171</v>
      </c>
      <c r="B12" s="57"/>
      <c r="C12" s="55"/>
      <c r="D12" s="212"/>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row>
    <row r="13" spans="1:35" s="238" customFormat="1" ht="12.75" x14ac:dyDescent="0.2">
      <c r="A13" s="57" t="s">
        <v>202</v>
      </c>
      <c r="B13" s="57"/>
      <c r="C13" s="55"/>
      <c r="D13" s="216"/>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row>
    <row r="14" spans="1:35" s="238" customFormat="1" ht="12.75" x14ac:dyDescent="0.2">
      <c r="A14" s="57" t="s">
        <v>2</v>
      </c>
      <c r="B14" s="57"/>
      <c r="C14" s="52"/>
      <c r="D14" s="217"/>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row>
    <row r="15" spans="1:35" s="239" customFormat="1" ht="13.5" thickBot="1" x14ac:dyDescent="0.25">
      <c r="A15" s="50" t="s">
        <v>36</v>
      </c>
      <c r="B15" s="61"/>
      <c r="C15" s="52" t="s">
        <v>35</v>
      </c>
      <c r="D15" s="72">
        <f>SUM(D13:D14)</f>
        <v>0</v>
      </c>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row>
    <row r="16" spans="1:35" s="240" customFormat="1" ht="13.5" thickBot="1" x14ac:dyDescent="0.25">
      <c r="A16" s="74" t="s">
        <v>180</v>
      </c>
      <c r="B16" s="75"/>
      <c r="C16" s="76" t="s">
        <v>188</v>
      </c>
      <c r="D16" s="77">
        <f>MAX(D10-D15,0)</f>
        <v>0</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row>
    <row r="17" ht="15.75" thickTop="1" x14ac:dyDescent="0.25"/>
  </sheetData>
  <sheetProtection algorithmName="SHA-512" hashValue="P77Pm0QW7yrrmphjkBH40iCPGISTZF50NXXeTQYRyYG7HrvjuGrPdmYaqkWc3SCBqdVHrmOKGDLckz4giG2J4w==" saltValue="jmjiVZ8nOxyBjNxcwA4bwQ==" spinCount="100000" sheet="1" objects="1" scenarios="1"/>
  <printOptions horizontalCentered="1"/>
  <pageMargins left="0.25" right="0.25" top="0.75" bottom="0.75" header="0.3" footer="0.3"/>
  <pageSetup scale="64" orientation="portrait" r:id="rId1"/>
  <customProperties>
    <customPr name="Sheet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W59"/>
  <sheetViews>
    <sheetView zoomScaleNormal="100" workbookViewId="0">
      <selection activeCell="B1" sqref="B1"/>
    </sheetView>
  </sheetViews>
  <sheetFormatPr defaultRowHeight="14.25" x14ac:dyDescent="0.2"/>
  <cols>
    <col min="1" max="1" width="99.7109375" style="313" customWidth="1"/>
    <col min="2" max="2" width="9.5703125" style="313" customWidth="1"/>
    <col min="3" max="3" width="7.85546875" style="315" customWidth="1"/>
    <col min="4" max="4" width="9.140625" style="313"/>
    <col min="5" max="5" width="9.42578125" style="313" customWidth="1"/>
    <col min="6" max="6" width="10.140625" style="313" bestFit="1" customWidth="1"/>
    <col min="7" max="16384" width="9.140625" style="313"/>
  </cols>
  <sheetData>
    <row r="1" spans="1:49" x14ac:dyDescent="0.2">
      <c r="A1" s="215">
        <f>'Capital Req Ratio'!B1</f>
        <v>0</v>
      </c>
      <c r="B1" s="45"/>
      <c r="C1" s="313"/>
      <c r="G1" s="174" t="s">
        <v>208</v>
      </c>
    </row>
    <row r="2" spans="1:49" x14ac:dyDescent="0.2">
      <c r="A2" s="215">
        <f>'Capital Req Ratio'!B2</f>
        <v>0</v>
      </c>
      <c r="B2" s="45"/>
      <c r="C2" s="313"/>
    </row>
    <row r="3" spans="1:49" x14ac:dyDescent="0.2">
      <c r="A3" s="215" t="str">
        <f>IF('Capital Req Ratio'!B2="Branch","This sheet is for Domestic Companies only - Branches should fill out the 'Capital Available - Branch' sheet.","AVAILABLE CAPITAL")</f>
        <v>AVAILABLE CAPITAL</v>
      </c>
      <c r="B3" s="45"/>
      <c r="C3" s="313"/>
    </row>
    <row r="4" spans="1:49" x14ac:dyDescent="0.2">
      <c r="A4" s="29"/>
      <c r="C4" s="313"/>
    </row>
    <row r="5" spans="1:49" s="21" customFormat="1" ht="12.75" x14ac:dyDescent="0.2">
      <c r="A5" s="46" t="s">
        <v>12</v>
      </c>
      <c r="B5" s="47"/>
      <c r="C5" s="48"/>
      <c r="D5" s="314" t="s">
        <v>4</v>
      </c>
    </row>
    <row r="6" spans="1:49" s="21" customFormat="1" ht="12.75" x14ac:dyDescent="0.2">
      <c r="A6" s="50" t="s">
        <v>181</v>
      </c>
      <c r="B6" s="51"/>
      <c r="C6" s="52"/>
      <c r="D6" s="53"/>
    </row>
    <row r="7" spans="1:49" s="238" customFormat="1" ht="12.75" x14ac:dyDescent="0.2">
      <c r="A7" s="57" t="s">
        <v>30</v>
      </c>
      <c r="B7" s="57"/>
      <c r="C7" s="52"/>
      <c r="D7" s="216"/>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row>
    <row r="8" spans="1:49" s="238" customFormat="1" ht="12.75" x14ac:dyDescent="0.2">
      <c r="A8" s="56" t="s">
        <v>290</v>
      </c>
      <c r="B8" s="57"/>
      <c r="C8" s="52"/>
      <c r="D8" s="216"/>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row>
    <row r="9" spans="1:49" s="238" customFormat="1" ht="12.75" x14ac:dyDescent="0.2">
      <c r="A9" s="57" t="s">
        <v>31</v>
      </c>
      <c r="B9" s="57"/>
      <c r="C9" s="52"/>
      <c r="D9" s="216"/>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row>
    <row r="10" spans="1:49" s="238" customFormat="1" ht="12.75" x14ac:dyDescent="0.2">
      <c r="A10" s="57" t="s">
        <v>191</v>
      </c>
      <c r="B10" s="57"/>
      <c r="C10" s="218"/>
      <c r="D10" s="58">
        <f>IF(C10="",0,MIN(C10,(+D7+D8+D9+D11+D12+D14)*33%))</f>
        <v>0</v>
      </c>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row>
    <row r="11" spans="1:49" s="238" customFormat="1" ht="12.75" x14ac:dyDescent="0.2">
      <c r="A11" s="57" t="s">
        <v>126</v>
      </c>
      <c r="B11" s="57"/>
      <c r="C11" s="52"/>
      <c r="D11" s="217"/>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row>
    <row r="12" spans="1:49" s="238" customFormat="1" ht="12.75" x14ac:dyDescent="0.2">
      <c r="A12" s="57" t="s">
        <v>123</v>
      </c>
      <c r="B12" s="57"/>
      <c r="C12" s="52"/>
      <c r="D12" s="217"/>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row>
    <row r="13" spans="1:49" s="238" customFormat="1" ht="12.75" x14ac:dyDescent="0.2">
      <c r="A13" s="57" t="s">
        <v>291</v>
      </c>
      <c r="B13" s="57"/>
      <c r="C13" s="52"/>
      <c r="D13" s="217"/>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row>
    <row r="14" spans="1:49" s="238" customFormat="1" ht="12.75" x14ac:dyDescent="0.2">
      <c r="A14" s="57" t="s">
        <v>179</v>
      </c>
      <c r="B14" s="57"/>
      <c r="C14" s="52"/>
      <c r="D14" s="217"/>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row>
    <row r="15" spans="1:49" s="239" customFormat="1" ht="12.75" x14ac:dyDescent="0.2">
      <c r="A15" s="60" t="s">
        <v>13</v>
      </c>
      <c r="B15" s="61"/>
      <c r="C15" s="52" t="s">
        <v>32</v>
      </c>
      <c r="D15" s="62">
        <f>SUM(D7:D14)</f>
        <v>0</v>
      </c>
      <c r="E15" s="21"/>
      <c r="F15" s="21"/>
      <c r="G15" s="21"/>
      <c r="H15" s="21"/>
      <c r="I15" s="21"/>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row>
    <row r="16" spans="1:49" s="238" customFormat="1" ht="12.75" x14ac:dyDescent="0.2">
      <c r="A16" s="60" t="s">
        <v>182</v>
      </c>
      <c r="B16" s="51"/>
      <c r="C16" s="52"/>
      <c r="D16" s="59"/>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row>
    <row r="17" spans="1:49" s="238" customFormat="1" ht="12.75" x14ac:dyDescent="0.2">
      <c r="A17" s="57" t="s">
        <v>204</v>
      </c>
      <c r="B17" s="219"/>
      <c r="C17" s="220"/>
      <c r="D17" s="64">
        <f>+C17*B17</f>
        <v>0</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row>
    <row r="18" spans="1:49" s="238" customFormat="1" ht="12.75" x14ac:dyDescent="0.2">
      <c r="A18" s="57" t="s">
        <v>205</v>
      </c>
      <c r="B18" s="219"/>
      <c r="C18" s="220"/>
      <c r="D18" s="64">
        <f>+C18*B18</f>
        <v>0</v>
      </c>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row>
    <row r="19" spans="1:49" s="238" customFormat="1" ht="12.75" x14ac:dyDescent="0.2">
      <c r="A19" s="57" t="s">
        <v>124</v>
      </c>
      <c r="B19" s="57"/>
      <c r="C19" s="52"/>
      <c r="D19" s="2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row>
    <row r="20" spans="1:49" s="238" customFormat="1" ht="12.75" x14ac:dyDescent="0.2">
      <c r="A20" s="57" t="s">
        <v>141</v>
      </c>
      <c r="B20" s="57"/>
      <c r="C20" s="52"/>
      <c r="D20" s="217"/>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row>
    <row r="21" spans="1:49" s="239" customFormat="1" ht="12.75" x14ac:dyDescent="0.2">
      <c r="A21" s="57" t="s">
        <v>36</v>
      </c>
      <c r="B21" s="61"/>
      <c r="C21" s="52" t="s">
        <v>33</v>
      </c>
      <c r="D21" s="65">
        <f>SUM(D17:D20)</f>
        <v>0</v>
      </c>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row>
    <row r="22" spans="1:49" s="239" customFormat="1" ht="12.75" x14ac:dyDescent="0.2">
      <c r="A22" s="57"/>
      <c r="B22" s="61"/>
      <c r="C22" s="52"/>
      <c r="D22" s="66"/>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row>
    <row r="23" spans="1:49" s="239" customFormat="1" ht="13.5" thickBot="1" x14ac:dyDescent="0.25">
      <c r="A23" s="50" t="s">
        <v>183</v>
      </c>
      <c r="B23" s="61"/>
      <c r="C23" s="52" t="s">
        <v>37</v>
      </c>
      <c r="D23" s="67">
        <f>D15-D21</f>
        <v>0</v>
      </c>
      <c r="E23" s="211" t="str">
        <f>IF(AND(A2="Domestic Company",D23&gt;=3000),"OK","Net Tier 1 must be greater than 3,000")</f>
        <v>Net Tier 1 must be greater than 3,000</v>
      </c>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row>
    <row r="24" spans="1:49" s="238" customFormat="1" ht="12.75" x14ac:dyDescent="0.2">
      <c r="A24" s="56"/>
      <c r="B24" s="56"/>
      <c r="C24" s="52"/>
      <c r="D24" s="53"/>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row>
    <row r="25" spans="1:49" s="238" customFormat="1" ht="12.75" x14ac:dyDescent="0.2">
      <c r="A25" s="50" t="s">
        <v>184</v>
      </c>
      <c r="B25" s="51"/>
      <c r="C25" s="52"/>
      <c r="D25" s="59"/>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row>
    <row r="26" spans="1:49" s="238" customFormat="1" ht="12.75" x14ac:dyDescent="0.2">
      <c r="A26" s="60" t="s">
        <v>144</v>
      </c>
      <c r="B26" s="51"/>
      <c r="C26" s="52"/>
      <c r="D26" s="59"/>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row>
    <row r="27" spans="1:49" s="238" customFormat="1" ht="12.75" x14ac:dyDescent="0.2">
      <c r="A27" s="57" t="s">
        <v>143</v>
      </c>
      <c r="B27" s="57"/>
      <c r="C27" s="52"/>
      <c r="D27" s="64">
        <f>+C10-D10</f>
        <v>0</v>
      </c>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row>
    <row r="28" spans="1:49" s="238" customFormat="1" ht="12.75" x14ac:dyDescent="0.2">
      <c r="A28" s="57" t="s">
        <v>17</v>
      </c>
      <c r="B28" s="57"/>
      <c r="C28" s="52"/>
      <c r="D28" s="217"/>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row>
    <row r="29" spans="1:49" s="238" customFormat="1" ht="12.75" x14ac:dyDescent="0.2">
      <c r="A29" s="57" t="s">
        <v>196</v>
      </c>
      <c r="B29" s="57"/>
      <c r="C29" s="52"/>
      <c r="D29" s="217"/>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row>
    <row r="30" spans="1:49" s="238" customFormat="1" ht="12.75" x14ac:dyDescent="0.2">
      <c r="A30" s="57" t="s">
        <v>197</v>
      </c>
      <c r="B30" s="57"/>
      <c r="C30" s="52"/>
      <c r="D30" s="64">
        <f>MIN((D19-D29),D23*20%)</f>
        <v>0</v>
      </c>
      <c r="E30" s="68"/>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row>
    <row r="31" spans="1:49" s="238" customFormat="1" ht="12.75" x14ac:dyDescent="0.2">
      <c r="A31" s="57" t="s">
        <v>141</v>
      </c>
      <c r="B31" s="57"/>
      <c r="C31" s="52"/>
      <c r="D31" s="217"/>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row>
    <row r="32" spans="1:49" s="239" customFormat="1" ht="13.5" thickBot="1" x14ac:dyDescent="0.25">
      <c r="A32" s="60" t="s">
        <v>18</v>
      </c>
      <c r="B32" s="61"/>
      <c r="C32" s="52" t="s">
        <v>19</v>
      </c>
      <c r="D32" s="69">
        <f>SUM(D27:D31)</f>
        <v>0</v>
      </c>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row>
    <row r="33" spans="1:49" s="238" customFormat="1" ht="12.75" x14ac:dyDescent="0.2">
      <c r="A33" s="56"/>
      <c r="B33" s="56"/>
      <c r="C33" s="52"/>
      <c r="D33" s="59"/>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row>
    <row r="34" spans="1:49" s="238" customFormat="1" ht="12.75" x14ac:dyDescent="0.2">
      <c r="A34" s="60" t="s">
        <v>185</v>
      </c>
      <c r="B34" s="51"/>
      <c r="C34" s="52"/>
      <c r="D34" s="59"/>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row>
    <row r="35" spans="1:49" s="238" customFormat="1" ht="12.75" x14ac:dyDescent="0.2">
      <c r="A35" s="57" t="s">
        <v>16</v>
      </c>
      <c r="B35" s="219">
        <v>0</v>
      </c>
      <c r="C35" s="52"/>
      <c r="D35" s="217">
        <v>0</v>
      </c>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row>
    <row r="36" spans="1:49" s="238" customFormat="1" ht="12.75" x14ac:dyDescent="0.2">
      <c r="A36" s="57" t="s">
        <v>20</v>
      </c>
      <c r="B36" s="219">
        <v>0</v>
      </c>
      <c r="C36" s="52"/>
      <c r="D36" s="217">
        <v>0</v>
      </c>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row>
    <row r="37" spans="1:49" s="238" customFormat="1" ht="12.75" x14ac:dyDescent="0.2">
      <c r="A37" s="57" t="s">
        <v>21</v>
      </c>
      <c r="B37" s="219">
        <v>0</v>
      </c>
      <c r="C37" s="52"/>
      <c r="D37" s="217">
        <v>0</v>
      </c>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row>
    <row r="38" spans="1:49" s="238" customFormat="1" ht="12.75" x14ac:dyDescent="0.2">
      <c r="A38" s="57" t="s">
        <v>141</v>
      </c>
      <c r="B38" s="219">
        <v>0</v>
      </c>
      <c r="C38" s="52"/>
      <c r="D38" s="217">
        <v>0</v>
      </c>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row>
    <row r="39" spans="1:49" s="239" customFormat="1" ht="13.5" thickBot="1" x14ac:dyDescent="0.25">
      <c r="A39" s="60" t="s">
        <v>186</v>
      </c>
      <c r="B39" s="61"/>
      <c r="C39" s="52" t="s">
        <v>22</v>
      </c>
      <c r="D39" s="69">
        <f>MAX(MIN(SUM(D35:D38),(D23*50%)),0)</f>
        <v>0</v>
      </c>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row>
    <row r="40" spans="1:49" s="238" customFormat="1" ht="12.75" x14ac:dyDescent="0.2">
      <c r="A40" s="56"/>
      <c r="B40" s="56"/>
      <c r="C40" s="52"/>
      <c r="D40" s="59"/>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row>
    <row r="41" spans="1:49" s="238" customFormat="1" ht="12.75" x14ac:dyDescent="0.2">
      <c r="A41" s="60" t="s">
        <v>38</v>
      </c>
      <c r="B41" s="51"/>
      <c r="C41" s="52"/>
      <c r="D41" s="59"/>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row>
    <row r="42" spans="1:49" s="238" customFormat="1" ht="12.75" x14ac:dyDescent="0.2">
      <c r="A42" s="57" t="s">
        <v>39</v>
      </c>
      <c r="B42" s="57"/>
      <c r="C42" s="52"/>
      <c r="D42" s="64">
        <f>+D18</f>
        <v>0</v>
      </c>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row>
    <row r="43" spans="1:49" s="238" customFormat="1" ht="12.75" x14ac:dyDescent="0.2">
      <c r="A43" s="70" t="s">
        <v>26</v>
      </c>
      <c r="B43" s="70"/>
      <c r="C43" s="52"/>
      <c r="D43" s="64">
        <f>+D17*75%</f>
        <v>0</v>
      </c>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row>
    <row r="44" spans="1:49" s="239" customFormat="1" ht="13.5" thickBot="1" x14ac:dyDescent="0.25">
      <c r="A44" s="60" t="s">
        <v>27</v>
      </c>
      <c r="B44" s="61"/>
      <c r="C44" s="52" t="s">
        <v>23</v>
      </c>
      <c r="D44" s="69">
        <f>SUM(D42:D43)</f>
        <v>0</v>
      </c>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row>
    <row r="45" spans="1:49" s="239" customFormat="1" ht="12.75" x14ac:dyDescent="0.2">
      <c r="A45" s="60"/>
      <c r="B45" s="61"/>
      <c r="C45" s="52"/>
      <c r="D45" s="59"/>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row>
    <row r="46" spans="1:49" s="239" customFormat="1" ht="12.75" x14ac:dyDescent="0.2">
      <c r="A46" s="50" t="s">
        <v>28</v>
      </c>
      <c r="B46" s="61"/>
      <c r="C46" s="52" t="s">
        <v>24</v>
      </c>
      <c r="D46" s="71">
        <f>D44+D39+D32</f>
        <v>0</v>
      </c>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row>
    <row r="47" spans="1:49" s="239" customFormat="1" ht="13.5" thickBot="1" x14ac:dyDescent="0.25">
      <c r="A47" s="50" t="s">
        <v>198</v>
      </c>
      <c r="B47" s="61"/>
      <c r="C47" s="52" t="s">
        <v>25</v>
      </c>
      <c r="D47" s="72">
        <f>MAX(MIN(D46,D23),0)</f>
        <v>0</v>
      </c>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row>
    <row r="48" spans="1:49" s="239" customFormat="1" ht="12.75" x14ac:dyDescent="0.2">
      <c r="A48" s="61"/>
      <c r="B48" s="61"/>
      <c r="C48" s="52"/>
      <c r="D48" s="7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row>
    <row r="49" spans="1:49" s="238" customFormat="1" ht="13.5" thickBot="1" x14ac:dyDescent="0.25">
      <c r="A49" s="50" t="s">
        <v>29</v>
      </c>
      <c r="B49" s="50"/>
      <c r="C49" s="52" t="s">
        <v>34</v>
      </c>
      <c r="D49" s="72">
        <f>D47+D23</f>
        <v>0</v>
      </c>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row>
    <row r="50" spans="1:49" s="238" customFormat="1" ht="12.75" x14ac:dyDescent="0.2">
      <c r="A50" s="50"/>
      <c r="B50" s="50"/>
      <c r="C50" s="52"/>
      <c r="D50" s="59"/>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row>
    <row r="51" spans="1:49" s="238" customFormat="1" ht="12.75" x14ac:dyDescent="0.2">
      <c r="A51" s="50" t="s">
        <v>187</v>
      </c>
      <c r="B51" s="51"/>
      <c r="C51" s="52"/>
      <c r="D51" s="59"/>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row>
    <row r="52" spans="1:49" s="238" customFormat="1" ht="12.75" x14ac:dyDescent="0.2">
      <c r="A52" s="57" t="s">
        <v>225</v>
      </c>
      <c r="B52" s="57"/>
      <c r="C52" s="52"/>
      <c r="D52" s="64">
        <f>'Asset Default Risk'!B41</f>
        <v>0</v>
      </c>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row>
    <row r="53" spans="1:49" s="238" customFormat="1" ht="12.75" x14ac:dyDescent="0.2">
      <c r="A53" s="57" t="s">
        <v>41</v>
      </c>
      <c r="B53" s="57"/>
      <c r="C53" s="52"/>
      <c r="D53" s="217"/>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row>
    <row r="54" spans="1:49" s="238" customFormat="1" ht="12.75" x14ac:dyDescent="0.2">
      <c r="A54" s="57" t="s">
        <v>42</v>
      </c>
      <c r="B54" s="57"/>
      <c r="C54" s="52"/>
      <c r="D54" s="217"/>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row>
    <row r="55" spans="1:49" s="238" customFormat="1" ht="12.75" x14ac:dyDescent="0.2">
      <c r="A55" s="57" t="s">
        <v>40</v>
      </c>
      <c r="B55" s="57"/>
      <c r="C55" s="52"/>
      <c r="D55" s="64">
        <f>'Asset Default Risk'!B26</f>
        <v>0</v>
      </c>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row>
    <row r="56" spans="1:49" s="238" customFormat="1" ht="12.75" x14ac:dyDescent="0.2">
      <c r="A56" s="57" t="s">
        <v>2</v>
      </c>
      <c r="B56" s="57"/>
      <c r="C56" s="52"/>
      <c r="D56" s="217"/>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row>
    <row r="57" spans="1:49" s="239" customFormat="1" ht="13.5" thickBot="1" x14ac:dyDescent="0.25">
      <c r="A57" s="50" t="s">
        <v>36</v>
      </c>
      <c r="B57" s="61"/>
      <c r="C57" s="52" t="s">
        <v>35</v>
      </c>
      <c r="D57" s="72">
        <f>SUM(D52:D56)</f>
        <v>0</v>
      </c>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row>
    <row r="58" spans="1:49" s="240" customFormat="1" ht="13.5" thickBot="1" x14ac:dyDescent="0.25">
      <c r="A58" s="74" t="s">
        <v>180</v>
      </c>
      <c r="B58" s="75"/>
      <c r="C58" s="76" t="s">
        <v>188</v>
      </c>
      <c r="D58" s="77">
        <f>MAX((D49-D57),0)</f>
        <v>0</v>
      </c>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row>
    <row r="59" spans="1:49" ht="15" thickTop="1" x14ac:dyDescent="0.2"/>
  </sheetData>
  <sheetProtection algorithmName="SHA-512" hashValue="c1D1G/9iRwv5P0vqhfCs5qzBEC3/J2VRPZRieTuPYjlcOpgRgGz5Jlp7YFSy0Y/0gNYVgXw1sihz4KzBEoEw9A==" saltValue="E7GqOv37vtE6ywXaYNxqgQ==" spinCount="100000" sheet="1" objects="1" scenarios="1"/>
  <dataValidations count="2">
    <dataValidation type="list" allowBlank="1" showInputMessage="1" showErrorMessage="1" sqref="B35:B38" xr:uid="{00000000-0002-0000-0200-000000000000}">
      <formula1>"0,0.2,0.4,0.6,0.8,1.0"</formula1>
    </dataValidation>
    <dataValidation type="list" allowBlank="1" showInputMessage="1" showErrorMessage="1" sqref="B17:B18" xr:uid="{00000000-0002-0000-0200-000001000000}">
      <formula1>"0,0.33,0.67,1.0"</formula1>
    </dataValidation>
  </dataValidations>
  <printOptions horizontalCentered="1"/>
  <pageMargins left="0.25" right="0.25" top="0.75" bottom="0.75" header="0.3" footer="0.3"/>
  <pageSetup scale="61" orientation="portrait" r:id="rId1"/>
  <rowBreaks count="1" manualBreakCount="1">
    <brk id="40" max="16383" man="1"/>
  </rowBreaks>
  <customProperties>
    <customPr name="Sheet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I96"/>
  <sheetViews>
    <sheetView workbookViewId="0">
      <selection activeCell="C1" sqref="C1"/>
    </sheetView>
  </sheetViews>
  <sheetFormatPr defaultRowHeight="15" x14ac:dyDescent="0.25"/>
  <cols>
    <col min="1" max="3" width="9.140625" style="26"/>
    <col min="4" max="4" width="43.7109375" style="26" customWidth="1"/>
    <col min="5" max="5" width="12.7109375" style="26" customWidth="1"/>
    <col min="6" max="6" width="14.7109375" style="26" customWidth="1"/>
    <col min="7" max="7" width="14.28515625" style="26" customWidth="1"/>
    <col min="8" max="8" width="4.28515625" style="26" customWidth="1"/>
    <col min="9" max="9" width="14.5703125" style="26" customWidth="1"/>
    <col min="10" max="16384" width="9.140625" style="26"/>
  </cols>
  <sheetData>
    <row r="1" spans="1:9" ht="15.75" x14ac:dyDescent="0.25">
      <c r="A1" s="215">
        <f>'Capital Req Ratio'!B1</f>
        <v>0</v>
      </c>
      <c r="B1" s="236"/>
      <c r="C1" s="248"/>
      <c r="E1" s="27"/>
      <c r="G1" s="174" t="s">
        <v>164</v>
      </c>
    </row>
    <row r="2" spans="1:9" x14ac:dyDescent="0.25">
      <c r="A2" s="215">
        <f>'Capital Req Ratio'!B2</f>
        <v>0</v>
      </c>
      <c r="B2" s="236"/>
      <c r="C2" s="248"/>
    </row>
    <row r="3" spans="1:9" ht="27.75" thickBot="1" x14ac:dyDescent="0.4">
      <c r="B3" s="249" t="s">
        <v>228</v>
      </c>
      <c r="C3" s="250"/>
      <c r="D3" s="250"/>
      <c r="E3" s="251"/>
      <c r="F3" s="251"/>
      <c r="G3" s="251"/>
      <c r="H3" s="251"/>
      <c r="I3" s="251"/>
    </row>
    <row r="4" spans="1:9" ht="21" thickBot="1" x14ac:dyDescent="0.35">
      <c r="B4" s="252" t="s">
        <v>229</v>
      </c>
      <c r="C4" s="253"/>
      <c r="D4" s="254"/>
      <c r="E4" s="345" t="s">
        <v>230</v>
      </c>
      <c r="F4" s="346"/>
      <c r="G4" s="346"/>
      <c r="H4" s="346"/>
      <c r="I4" s="347"/>
    </row>
    <row r="5" spans="1:9" ht="15.75" thickBot="1" x14ac:dyDescent="0.3">
      <c r="B5" s="255"/>
      <c r="C5" s="255"/>
      <c r="D5" s="255"/>
      <c r="E5" s="256" t="s">
        <v>231</v>
      </c>
      <c r="F5" s="257"/>
      <c r="G5" s="257"/>
      <c r="H5" s="257"/>
      <c r="I5" s="257"/>
    </row>
    <row r="6" spans="1:9" ht="49.5" thickBot="1" x14ac:dyDescent="0.3">
      <c r="B6" s="348" t="s">
        <v>232</v>
      </c>
      <c r="C6" s="348"/>
      <c r="D6" s="348"/>
      <c r="E6" s="258" t="s">
        <v>233</v>
      </c>
      <c r="F6" s="259" t="s">
        <v>234</v>
      </c>
      <c r="G6" s="258" t="s">
        <v>235</v>
      </c>
      <c r="H6" s="258"/>
      <c r="I6" s="258" t="s">
        <v>236</v>
      </c>
    </row>
    <row r="7" spans="1:9" x14ac:dyDescent="0.25">
      <c r="B7" s="260"/>
      <c r="C7" s="260"/>
      <c r="D7" s="261"/>
      <c r="E7" s="262"/>
      <c r="F7" s="262"/>
      <c r="G7" s="262"/>
      <c r="H7" s="262"/>
      <c r="I7" s="251"/>
    </row>
    <row r="8" spans="1:9" x14ac:dyDescent="0.25">
      <c r="B8" s="263" t="s">
        <v>237</v>
      </c>
      <c r="C8" s="263"/>
      <c r="D8" s="263"/>
      <c r="E8" s="264"/>
      <c r="F8" s="265">
        <v>0</v>
      </c>
      <c r="G8" s="266">
        <f t="shared" ref="G8:G35" si="0">(1-F8)*E8</f>
        <v>0</v>
      </c>
      <c r="H8" s="262"/>
      <c r="I8" s="266">
        <f>G8</f>
        <v>0</v>
      </c>
    </row>
    <row r="9" spans="1:9" x14ac:dyDescent="0.25">
      <c r="B9" s="267" t="s">
        <v>238</v>
      </c>
      <c r="C9" s="263"/>
      <c r="D9" s="263"/>
      <c r="E9" s="222"/>
      <c r="F9" s="268">
        <v>0</v>
      </c>
      <c r="G9" s="269">
        <f t="shared" si="0"/>
        <v>0</v>
      </c>
      <c r="H9" s="262"/>
      <c r="I9" s="269"/>
    </row>
    <row r="10" spans="1:9" x14ac:dyDescent="0.25">
      <c r="B10" s="270" t="s">
        <v>239</v>
      </c>
      <c r="C10" s="271"/>
      <c r="D10" s="271"/>
      <c r="E10" s="222"/>
      <c r="F10" s="272">
        <v>0</v>
      </c>
      <c r="G10" s="269">
        <f t="shared" si="0"/>
        <v>0</v>
      </c>
      <c r="H10" s="262"/>
      <c r="I10" s="269">
        <f>G10</f>
        <v>0</v>
      </c>
    </row>
    <row r="11" spans="1:9" x14ac:dyDescent="0.25">
      <c r="B11" s="273" t="s">
        <v>240</v>
      </c>
      <c r="C11" s="271"/>
      <c r="D11" s="271"/>
      <c r="E11" s="222"/>
      <c r="F11" s="272">
        <v>0.1</v>
      </c>
      <c r="G11" s="269">
        <f t="shared" si="0"/>
        <v>0</v>
      </c>
      <c r="H11" s="262"/>
      <c r="I11" s="269">
        <f>G11</f>
        <v>0</v>
      </c>
    </row>
    <row r="12" spans="1:9" x14ac:dyDescent="0.25">
      <c r="B12" s="274" t="s">
        <v>241</v>
      </c>
      <c r="C12" s="271"/>
      <c r="D12" s="271"/>
      <c r="E12" s="222"/>
      <c r="F12" s="275">
        <v>0.2</v>
      </c>
      <c r="G12" s="269">
        <f t="shared" si="0"/>
        <v>0</v>
      </c>
      <c r="H12" s="262"/>
      <c r="I12" s="269">
        <f t="shared" ref="I12:I14" si="1">G12</f>
        <v>0</v>
      </c>
    </row>
    <row r="13" spans="1:9" x14ac:dyDescent="0.25">
      <c r="B13" s="274" t="s">
        <v>242</v>
      </c>
      <c r="C13" s="271"/>
      <c r="D13" s="271"/>
      <c r="E13" s="222"/>
      <c r="F13" s="275">
        <v>0.25</v>
      </c>
      <c r="G13" s="269">
        <f t="shared" si="0"/>
        <v>0</v>
      </c>
      <c r="H13" s="262"/>
      <c r="I13" s="269"/>
    </row>
    <row r="14" spans="1:9" x14ac:dyDescent="0.25">
      <c r="B14" s="276" t="s">
        <v>243</v>
      </c>
      <c r="C14" s="271"/>
      <c r="D14" s="271"/>
      <c r="E14" s="222"/>
      <c r="F14" s="275">
        <v>0.15</v>
      </c>
      <c r="G14" s="277">
        <f>(1-F14)*E14</f>
        <v>0</v>
      </c>
      <c r="H14" s="262"/>
      <c r="I14" s="269">
        <f t="shared" si="1"/>
        <v>0</v>
      </c>
    </row>
    <row r="15" spans="1:9" x14ac:dyDescent="0.25">
      <c r="B15" s="276" t="s">
        <v>244</v>
      </c>
      <c r="C15" s="271"/>
      <c r="D15" s="271"/>
      <c r="E15" s="222"/>
      <c r="F15" s="275">
        <v>0.2</v>
      </c>
      <c r="G15" s="277">
        <f t="shared" si="0"/>
        <v>0</v>
      </c>
      <c r="H15" s="262"/>
      <c r="I15" s="277">
        <f>G15</f>
        <v>0</v>
      </c>
    </row>
    <row r="16" spans="1:9" x14ac:dyDescent="0.25">
      <c r="B16" s="276" t="s">
        <v>245</v>
      </c>
      <c r="C16" s="271"/>
      <c r="D16" s="271"/>
      <c r="E16" s="222"/>
      <c r="F16" s="275">
        <v>0.25</v>
      </c>
      <c r="G16" s="277">
        <f t="shared" si="0"/>
        <v>0</v>
      </c>
      <c r="H16" s="262"/>
      <c r="I16" s="277"/>
    </row>
    <row r="17" spans="2:9" x14ac:dyDescent="0.25">
      <c r="B17" s="349" t="s">
        <v>246</v>
      </c>
      <c r="C17" s="349"/>
      <c r="D17" s="349"/>
      <c r="E17" s="222"/>
      <c r="F17" s="275">
        <v>0.2</v>
      </c>
      <c r="G17" s="277">
        <f t="shared" si="0"/>
        <v>0</v>
      </c>
      <c r="H17" s="262"/>
      <c r="I17" s="277">
        <f t="shared" ref="I17:I22" si="2">G17</f>
        <v>0</v>
      </c>
    </row>
    <row r="18" spans="2:9" x14ac:dyDescent="0.25">
      <c r="B18" s="276" t="s">
        <v>247</v>
      </c>
      <c r="C18" s="271"/>
      <c r="D18" s="271"/>
      <c r="E18" s="222"/>
      <c r="F18" s="275">
        <v>0.25</v>
      </c>
      <c r="G18" s="277">
        <f t="shared" si="0"/>
        <v>0</v>
      </c>
      <c r="H18" s="262"/>
      <c r="I18" s="277"/>
    </row>
    <row r="19" spans="2:9" x14ac:dyDescent="0.25">
      <c r="B19" s="274" t="s">
        <v>248</v>
      </c>
      <c r="C19" s="271"/>
      <c r="D19" s="271"/>
      <c r="E19" s="222"/>
      <c r="F19" s="275">
        <v>0.2</v>
      </c>
      <c r="G19" s="277">
        <f t="shared" si="0"/>
        <v>0</v>
      </c>
      <c r="H19" s="262"/>
      <c r="I19" s="277">
        <f t="shared" si="2"/>
        <v>0</v>
      </c>
    </row>
    <row r="20" spans="2:9" x14ac:dyDescent="0.25">
      <c r="B20" s="274" t="s">
        <v>249</v>
      </c>
      <c r="C20" s="271"/>
      <c r="D20" s="271"/>
      <c r="E20" s="222"/>
      <c r="F20" s="275">
        <v>0.25</v>
      </c>
      <c r="G20" s="277">
        <f t="shared" si="0"/>
        <v>0</v>
      </c>
      <c r="H20" s="262"/>
      <c r="I20" s="277"/>
    </row>
    <row r="21" spans="2:9" x14ac:dyDescent="0.25">
      <c r="B21" s="274" t="s">
        <v>250</v>
      </c>
      <c r="C21" s="271"/>
      <c r="D21" s="271"/>
      <c r="E21" s="278"/>
      <c r="F21" s="278"/>
      <c r="G21" s="279"/>
      <c r="H21" s="280"/>
      <c r="I21" s="279"/>
    </row>
    <row r="22" spans="2:9" x14ac:dyDescent="0.25">
      <c r="B22" s="276"/>
      <c r="C22" s="276" t="s">
        <v>251</v>
      </c>
      <c r="D22" s="271"/>
      <c r="E22" s="281"/>
      <c r="F22" s="275">
        <v>0</v>
      </c>
      <c r="G22" s="277">
        <f t="shared" si="0"/>
        <v>0</v>
      </c>
      <c r="H22" s="262"/>
      <c r="I22" s="277">
        <f t="shared" si="2"/>
        <v>0</v>
      </c>
    </row>
    <row r="23" spans="2:9" x14ac:dyDescent="0.25">
      <c r="B23" s="282"/>
      <c r="C23" s="282" t="s">
        <v>252</v>
      </c>
      <c r="D23" s="271"/>
      <c r="E23" s="222"/>
      <c r="F23" s="275">
        <v>0.2</v>
      </c>
      <c r="G23" s="277">
        <f t="shared" si="0"/>
        <v>0</v>
      </c>
      <c r="H23" s="262"/>
      <c r="I23" s="277"/>
    </row>
    <row r="24" spans="2:9" x14ac:dyDescent="0.25">
      <c r="B24" s="276" t="s">
        <v>253</v>
      </c>
      <c r="C24" s="271"/>
      <c r="D24" s="271"/>
      <c r="E24" s="222"/>
      <c r="F24" s="275">
        <v>0.2</v>
      </c>
      <c r="G24" s="277">
        <f>(1-F24)*E24</f>
        <v>0</v>
      </c>
      <c r="H24" s="262"/>
      <c r="I24" s="277">
        <f>G24</f>
        <v>0</v>
      </c>
    </row>
    <row r="25" spans="2:9" x14ac:dyDescent="0.25">
      <c r="B25" s="350" t="s">
        <v>254</v>
      </c>
      <c r="C25" s="350"/>
      <c r="D25" s="350"/>
      <c r="E25" s="278"/>
      <c r="F25" s="278"/>
      <c r="G25" s="279"/>
      <c r="H25" s="280"/>
      <c r="I25" s="279"/>
    </row>
    <row r="26" spans="2:9" x14ac:dyDescent="0.25">
      <c r="B26" s="222"/>
      <c r="C26" s="222"/>
      <c r="D26" s="222"/>
      <c r="E26" s="222"/>
      <c r="F26" s="275">
        <v>0</v>
      </c>
      <c r="G26" s="277">
        <f>(1-F26)*E26</f>
        <v>0</v>
      </c>
      <c r="H26" s="262"/>
      <c r="I26" s="277">
        <f>G26</f>
        <v>0</v>
      </c>
    </row>
    <row r="27" spans="2:9" x14ac:dyDescent="0.25">
      <c r="B27" s="222"/>
      <c r="C27" s="222"/>
      <c r="D27" s="222"/>
      <c r="E27" s="222"/>
      <c r="F27" s="275">
        <v>0.1</v>
      </c>
      <c r="G27" s="277">
        <f>(1-F27)*E27</f>
        <v>0</v>
      </c>
      <c r="H27" s="262"/>
      <c r="I27" s="277">
        <f t="shared" ref="I27:I29" si="3">G27</f>
        <v>0</v>
      </c>
    </row>
    <row r="28" spans="2:9" x14ac:dyDescent="0.25">
      <c r="B28" s="222"/>
      <c r="C28" s="222"/>
      <c r="D28" s="222"/>
      <c r="E28" s="222"/>
      <c r="F28" s="275">
        <v>0.2</v>
      </c>
      <c r="G28" s="277">
        <f>(1-F28)*E28</f>
        <v>0</v>
      </c>
      <c r="H28" s="262"/>
      <c r="I28" s="277">
        <f t="shared" si="3"/>
        <v>0</v>
      </c>
    </row>
    <row r="29" spans="2:9" x14ac:dyDescent="0.25">
      <c r="B29" s="222"/>
      <c r="C29" s="222"/>
      <c r="D29" s="222"/>
      <c r="E29" s="222"/>
      <c r="F29" s="275">
        <v>0.25</v>
      </c>
      <c r="G29" s="277">
        <f>(1-F29)*E29</f>
        <v>0</v>
      </c>
      <c r="H29" s="262"/>
      <c r="I29" s="277">
        <f t="shared" si="3"/>
        <v>0</v>
      </c>
    </row>
    <row r="30" spans="2:9" x14ac:dyDescent="0.25">
      <c r="B30" s="274" t="s">
        <v>255</v>
      </c>
      <c r="C30" s="283"/>
      <c r="D30" s="283"/>
      <c r="E30" s="222"/>
      <c r="F30" s="275">
        <v>1</v>
      </c>
      <c r="G30" s="277">
        <f>(1-F30)*E30</f>
        <v>0</v>
      </c>
      <c r="H30" s="262"/>
      <c r="I30" s="277"/>
    </row>
    <row r="31" spans="2:9" x14ac:dyDescent="0.25">
      <c r="B31" s="351" t="s">
        <v>256</v>
      </c>
      <c r="C31" s="351"/>
      <c r="D31" s="351"/>
      <c r="E31" s="278"/>
      <c r="F31" s="278"/>
      <c r="G31" s="279"/>
      <c r="H31" s="280"/>
      <c r="I31" s="279"/>
    </row>
    <row r="32" spans="2:9" x14ac:dyDescent="0.25">
      <c r="B32" s="222"/>
      <c r="C32" s="222"/>
      <c r="D32" s="222"/>
      <c r="E32" s="222"/>
      <c r="F32" s="275">
        <v>0</v>
      </c>
      <c r="G32" s="277">
        <f t="shared" si="0"/>
        <v>0</v>
      </c>
      <c r="H32" s="262"/>
      <c r="I32" s="277"/>
    </row>
    <row r="33" spans="2:9" x14ac:dyDescent="0.25">
      <c r="B33" s="222"/>
      <c r="C33" s="222"/>
      <c r="D33" s="222"/>
      <c r="E33" s="222"/>
      <c r="F33" s="275">
        <v>0</v>
      </c>
      <c r="G33" s="277">
        <f t="shared" si="0"/>
        <v>0</v>
      </c>
      <c r="H33" s="262"/>
      <c r="I33" s="277"/>
    </row>
    <row r="34" spans="2:9" x14ac:dyDescent="0.25">
      <c r="B34" s="222"/>
      <c r="C34" s="222"/>
      <c r="D34" s="222"/>
      <c r="E34" s="222"/>
      <c r="F34" s="275">
        <v>0</v>
      </c>
      <c r="G34" s="277">
        <f t="shared" si="0"/>
        <v>0</v>
      </c>
      <c r="H34" s="262"/>
      <c r="I34" s="277"/>
    </row>
    <row r="35" spans="2:9" x14ac:dyDescent="0.25">
      <c r="B35" s="222"/>
      <c r="C35" s="222"/>
      <c r="D35" s="222"/>
      <c r="E35" s="284"/>
      <c r="F35" s="275">
        <v>0.25</v>
      </c>
      <c r="G35" s="277">
        <f t="shared" si="0"/>
        <v>0</v>
      </c>
      <c r="H35" s="262"/>
      <c r="I35" s="277"/>
    </row>
    <row r="36" spans="2:9" x14ac:dyDescent="0.25">
      <c r="B36" s="285" t="s">
        <v>257</v>
      </c>
      <c r="C36" s="286"/>
      <c r="D36" s="286"/>
      <c r="E36" s="287">
        <f>SUM(E8:E35)</f>
        <v>0</v>
      </c>
      <c r="F36" s="288"/>
      <c r="G36" s="287">
        <f>SUM(G8:G35)</f>
        <v>0</v>
      </c>
      <c r="H36" s="288"/>
      <c r="I36" s="287">
        <f>SUM(I8:I35)</f>
        <v>0</v>
      </c>
    </row>
    <row r="37" spans="2:9" x14ac:dyDescent="0.25">
      <c r="B37" s="288"/>
      <c r="C37" s="288"/>
      <c r="D37" s="288"/>
      <c r="E37" s="288"/>
      <c r="F37" s="288"/>
      <c r="G37" s="289"/>
      <c r="H37" s="262"/>
      <c r="I37" s="289"/>
    </row>
    <row r="38" spans="2:9" x14ac:dyDescent="0.25">
      <c r="B38" s="290" t="s">
        <v>258</v>
      </c>
      <c r="C38" s="291"/>
      <c r="D38" s="291"/>
      <c r="E38" s="292"/>
      <c r="F38" s="293"/>
      <c r="G38" s="294"/>
      <c r="H38" s="262"/>
      <c r="I38" s="294"/>
    </row>
    <row r="39" spans="2:9" x14ac:dyDescent="0.25">
      <c r="B39" s="282" t="s">
        <v>259</v>
      </c>
      <c r="C39" s="271"/>
      <c r="D39" s="271"/>
      <c r="E39" s="278"/>
      <c r="F39" s="278"/>
      <c r="G39" s="279"/>
      <c r="H39" s="280"/>
      <c r="I39" s="279"/>
    </row>
    <row r="40" spans="2:9" x14ac:dyDescent="0.25">
      <c r="B40" s="282"/>
      <c r="C40" s="282" t="s">
        <v>260</v>
      </c>
      <c r="D40" s="271"/>
      <c r="E40" s="222"/>
      <c r="F40" s="275">
        <v>0</v>
      </c>
      <c r="G40" s="277">
        <f>(1-F40)*E40</f>
        <v>0</v>
      </c>
      <c r="H40" s="262"/>
      <c r="I40" s="277">
        <f>G40</f>
        <v>0</v>
      </c>
    </row>
    <row r="41" spans="2:9" x14ac:dyDescent="0.25">
      <c r="B41" s="282"/>
      <c r="C41" s="282" t="s">
        <v>261</v>
      </c>
      <c r="D41" s="271"/>
      <c r="E41" s="222"/>
      <c r="F41" s="275">
        <v>1</v>
      </c>
      <c r="G41" s="277">
        <f t="shared" ref="G41:G45" si="4">(1-F41)*E41</f>
        <v>0</v>
      </c>
      <c r="H41" s="262"/>
      <c r="I41" s="277"/>
    </row>
    <row r="42" spans="2:9" x14ac:dyDescent="0.25">
      <c r="B42" s="273" t="s">
        <v>262</v>
      </c>
      <c r="C42" s="271"/>
      <c r="D42" s="271"/>
      <c r="E42" s="222"/>
      <c r="F42" s="295">
        <v>0</v>
      </c>
      <c r="G42" s="277">
        <f t="shared" si="4"/>
        <v>0</v>
      </c>
      <c r="H42" s="262"/>
      <c r="I42" s="269">
        <f>G42</f>
        <v>0</v>
      </c>
    </row>
    <row r="43" spans="2:9" x14ac:dyDescent="0.25">
      <c r="B43" s="273" t="s">
        <v>263</v>
      </c>
      <c r="C43" s="271"/>
      <c r="D43" s="271"/>
      <c r="E43" s="222"/>
      <c r="F43" s="295">
        <v>0</v>
      </c>
      <c r="G43" s="277">
        <f t="shared" si="4"/>
        <v>0</v>
      </c>
      <c r="H43" s="262"/>
      <c r="I43" s="269">
        <f>G43</f>
        <v>0</v>
      </c>
    </row>
    <row r="44" spans="2:9" x14ac:dyDescent="0.25">
      <c r="B44" s="273" t="s">
        <v>264</v>
      </c>
      <c r="C44" s="271"/>
      <c r="D44" s="271"/>
      <c r="E44" s="222"/>
      <c r="F44" s="295">
        <v>1</v>
      </c>
      <c r="G44" s="277">
        <f t="shared" si="4"/>
        <v>0</v>
      </c>
      <c r="H44" s="262"/>
      <c r="I44" s="269"/>
    </row>
    <row r="45" spans="2:9" x14ac:dyDescent="0.25">
      <c r="B45" s="273" t="s">
        <v>265</v>
      </c>
      <c r="C45" s="271"/>
      <c r="D45" s="271"/>
      <c r="E45" s="222"/>
      <c r="F45" s="295">
        <v>1</v>
      </c>
      <c r="G45" s="277">
        <f t="shared" si="4"/>
        <v>0</v>
      </c>
      <c r="H45" s="262"/>
      <c r="I45" s="269"/>
    </row>
    <row r="46" spans="2:9" x14ac:dyDescent="0.25">
      <c r="B46" s="273" t="s">
        <v>266</v>
      </c>
      <c r="C46" s="271"/>
      <c r="D46" s="271"/>
      <c r="E46" s="278"/>
      <c r="F46" s="278"/>
      <c r="G46" s="279"/>
      <c r="H46" s="280"/>
      <c r="I46" s="279"/>
    </row>
    <row r="47" spans="2:9" x14ac:dyDescent="0.25">
      <c r="B47" s="273"/>
      <c r="C47" s="271" t="s">
        <v>267</v>
      </c>
      <c r="D47" s="271"/>
      <c r="E47" s="222"/>
      <c r="F47" s="295">
        <v>0.2</v>
      </c>
      <c r="G47" s="269">
        <f t="shared" ref="G47:G49" si="5">(1-F47)*E47</f>
        <v>0</v>
      </c>
      <c r="H47" s="262"/>
      <c r="I47" s="269"/>
    </row>
    <row r="48" spans="2:9" x14ac:dyDescent="0.25">
      <c r="B48" s="296"/>
      <c r="C48" s="263" t="s">
        <v>268</v>
      </c>
      <c r="D48" s="263"/>
      <c r="E48" s="222"/>
      <c r="F48" s="297">
        <v>0.5</v>
      </c>
      <c r="G48" s="269">
        <f t="shared" si="5"/>
        <v>0</v>
      </c>
      <c r="H48" s="262"/>
      <c r="I48" s="269"/>
    </row>
    <row r="49" spans="2:9" x14ac:dyDescent="0.25">
      <c r="B49" s="273"/>
      <c r="C49" s="271" t="s">
        <v>269</v>
      </c>
      <c r="D49" s="271"/>
      <c r="E49" s="222"/>
      <c r="F49" s="295">
        <v>1</v>
      </c>
      <c r="G49" s="269">
        <f t="shared" si="5"/>
        <v>0</v>
      </c>
      <c r="H49" s="262"/>
      <c r="I49" s="269"/>
    </row>
    <row r="50" spans="2:9" x14ac:dyDescent="0.25">
      <c r="B50" s="273" t="s">
        <v>270</v>
      </c>
      <c r="C50" s="271"/>
      <c r="D50" s="271"/>
      <c r="E50" s="278"/>
      <c r="F50" s="278"/>
      <c r="G50" s="279"/>
      <c r="H50" s="280"/>
      <c r="I50" s="279"/>
    </row>
    <row r="51" spans="2:9" x14ac:dyDescent="0.25">
      <c r="B51" s="273"/>
      <c r="C51" s="271" t="s">
        <v>267</v>
      </c>
      <c r="D51" s="271"/>
      <c r="E51" s="222"/>
      <c r="F51" s="295">
        <v>0</v>
      </c>
      <c r="G51" s="269">
        <f>(1-F51)*E51</f>
        <v>0</v>
      </c>
      <c r="H51" s="262"/>
      <c r="I51" s="269">
        <f>G51</f>
        <v>0</v>
      </c>
    </row>
    <row r="52" spans="2:9" x14ac:dyDescent="0.25">
      <c r="B52" s="273"/>
      <c r="C52" s="271" t="s">
        <v>145</v>
      </c>
      <c r="D52" s="271"/>
      <c r="E52" s="222"/>
      <c r="F52" s="295">
        <v>0.5</v>
      </c>
      <c r="G52" s="269">
        <f t="shared" ref="G52:G65" si="6">(1-F52)*E52</f>
        <v>0</v>
      </c>
      <c r="H52" s="262"/>
      <c r="I52" s="269">
        <f>G52</f>
        <v>0</v>
      </c>
    </row>
    <row r="53" spans="2:9" x14ac:dyDescent="0.25">
      <c r="B53" s="273"/>
      <c r="C53" s="271" t="s">
        <v>271</v>
      </c>
      <c r="D53" s="271"/>
      <c r="E53" s="222"/>
      <c r="F53" s="295">
        <v>1</v>
      </c>
      <c r="G53" s="269">
        <f t="shared" si="6"/>
        <v>0</v>
      </c>
      <c r="H53" s="262"/>
      <c r="I53" s="269"/>
    </row>
    <row r="54" spans="2:9" x14ac:dyDescent="0.25">
      <c r="B54" s="21" t="s">
        <v>272</v>
      </c>
      <c r="C54" s="271"/>
      <c r="D54" s="271"/>
      <c r="E54" s="222"/>
      <c r="F54" s="295">
        <v>1</v>
      </c>
      <c r="G54" s="269">
        <f t="shared" si="6"/>
        <v>0</v>
      </c>
      <c r="H54" s="262"/>
      <c r="I54" s="269"/>
    </row>
    <row r="55" spans="2:9" x14ac:dyDescent="0.25">
      <c r="B55" s="273" t="s">
        <v>273</v>
      </c>
      <c r="C55" s="271"/>
      <c r="D55" s="271"/>
      <c r="E55" s="222"/>
      <c r="F55" s="295">
        <v>0</v>
      </c>
      <c r="G55" s="269">
        <f t="shared" si="6"/>
        <v>0</v>
      </c>
      <c r="H55" s="262"/>
      <c r="I55" s="277">
        <f>G55</f>
        <v>0</v>
      </c>
    </row>
    <row r="56" spans="2:9" x14ac:dyDescent="0.25">
      <c r="B56" s="273" t="s">
        <v>274</v>
      </c>
      <c r="C56" s="271"/>
      <c r="D56" s="271"/>
      <c r="E56" s="222"/>
      <c r="F56" s="295">
        <v>1</v>
      </c>
      <c r="G56" s="269">
        <f t="shared" si="6"/>
        <v>0</v>
      </c>
      <c r="H56" s="262"/>
      <c r="I56" s="269"/>
    </row>
    <row r="57" spans="2:9" x14ac:dyDescent="0.25">
      <c r="B57" s="273" t="s">
        <v>275</v>
      </c>
      <c r="C57" s="271"/>
      <c r="D57" s="271"/>
      <c r="E57" s="222"/>
      <c r="F57" s="295">
        <v>0.25</v>
      </c>
      <c r="G57" s="269">
        <f t="shared" si="6"/>
        <v>0</v>
      </c>
      <c r="H57" s="262"/>
      <c r="I57" s="269"/>
    </row>
    <row r="58" spans="2:9" x14ac:dyDescent="0.25">
      <c r="B58" s="270" t="s">
        <v>276</v>
      </c>
      <c r="E58" s="222"/>
      <c r="F58" s="295">
        <v>0.5</v>
      </c>
      <c r="G58" s="269">
        <f t="shared" si="6"/>
        <v>0</v>
      </c>
      <c r="H58" s="262"/>
      <c r="I58" s="269">
        <f>G58</f>
        <v>0</v>
      </c>
    </row>
    <row r="59" spans="2:9" x14ac:dyDescent="0.25">
      <c r="B59" s="270" t="s">
        <v>277</v>
      </c>
      <c r="E59" s="222"/>
      <c r="F59" s="295">
        <v>1</v>
      </c>
      <c r="G59" s="269">
        <f t="shared" si="6"/>
        <v>0</v>
      </c>
      <c r="H59" s="262"/>
      <c r="I59" s="269"/>
    </row>
    <row r="60" spans="2:9" x14ac:dyDescent="0.25">
      <c r="B60" s="273" t="s">
        <v>278</v>
      </c>
      <c r="C60" s="271"/>
      <c r="D60" s="271"/>
      <c r="E60" s="222"/>
      <c r="F60" s="295">
        <v>0.5</v>
      </c>
      <c r="G60" s="269">
        <f t="shared" si="6"/>
        <v>0</v>
      </c>
      <c r="H60" s="262"/>
      <c r="I60" s="269"/>
    </row>
    <row r="61" spans="2:9" x14ac:dyDescent="0.25">
      <c r="B61" s="273" t="s">
        <v>279</v>
      </c>
      <c r="C61" s="271"/>
      <c r="D61" s="271"/>
      <c r="E61" s="222"/>
      <c r="F61" s="295">
        <v>0.85</v>
      </c>
      <c r="G61" s="269">
        <f t="shared" si="6"/>
        <v>0</v>
      </c>
      <c r="H61" s="262"/>
      <c r="I61" s="269"/>
    </row>
    <row r="62" spans="2:9" x14ac:dyDescent="0.25">
      <c r="B62" s="273" t="s">
        <v>280</v>
      </c>
      <c r="C62" s="271"/>
      <c r="D62" s="271"/>
      <c r="E62" s="222"/>
      <c r="F62" s="295">
        <v>1</v>
      </c>
      <c r="G62" s="269">
        <f t="shared" si="6"/>
        <v>0</v>
      </c>
      <c r="H62" s="262"/>
      <c r="I62" s="269"/>
    </row>
    <row r="63" spans="2:9" x14ac:dyDescent="0.25">
      <c r="B63" s="273" t="s">
        <v>281</v>
      </c>
      <c r="C63" s="271"/>
      <c r="D63" s="271"/>
      <c r="E63" s="222"/>
      <c r="F63" s="295">
        <v>1</v>
      </c>
      <c r="G63" s="269">
        <f t="shared" si="6"/>
        <v>0</v>
      </c>
      <c r="H63" s="262"/>
      <c r="I63" s="269"/>
    </row>
    <row r="64" spans="2:9" x14ac:dyDescent="0.25">
      <c r="B64" s="273" t="s">
        <v>282</v>
      </c>
      <c r="C64" s="271"/>
      <c r="D64" s="271"/>
      <c r="E64" s="222"/>
      <c r="F64" s="295">
        <v>1</v>
      </c>
      <c r="G64" s="269">
        <f t="shared" si="6"/>
        <v>0</v>
      </c>
      <c r="H64" s="262"/>
      <c r="I64" s="269"/>
    </row>
    <row r="65" spans="2:9" x14ac:dyDescent="0.25">
      <c r="B65" s="298" t="s">
        <v>283</v>
      </c>
      <c r="C65" s="299"/>
      <c r="D65" s="299"/>
      <c r="E65" s="284"/>
      <c r="F65" s="300">
        <v>1</v>
      </c>
      <c r="G65" s="269">
        <f t="shared" si="6"/>
        <v>0</v>
      </c>
      <c r="H65" s="262"/>
      <c r="I65" s="269"/>
    </row>
    <row r="66" spans="2:9" x14ac:dyDescent="0.25">
      <c r="B66" s="13" t="s">
        <v>284</v>
      </c>
      <c r="C66" s="14"/>
      <c r="D66" s="14"/>
      <c r="E66" s="301">
        <f>SUM(E39:E65)</f>
        <v>0</v>
      </c>
      <c r="F66" s="289"/>
      <c r="G66" s="301">
        <f>SUM(G39:G65)</f>
        <v>0</v>
      </c>
      <c r="H66" s="289"/>
      <c r="I66" s="301">
        <f>SUM(I39:I65)</f>
        <v>0</v>
      </c>
    </row>
    <row r="67" spans="2:9" x14ac:dyDescent="0.25">
      <c r="B67" s="15"/>
      <c r="C67" s="14"/>
      <c r="D67" s="14"/>
      <c r="E67" s="294"/>
      <c r="F67" s="302"/>
      <c r="G67" s="294"/>
      <c r="H67" s="294"/>
      <c r="I67" s="303"/>
    </row>
    <row r="68" spans="2:9" ht="15.75" thickBot="1" x14ac:dyDescent="0.3">
      <c r="B68" s="13" t="s">
        <v>285</v>
      </c>
      <c r="C68" s="14"/>
      <c r="D68" s="14"/>
      <c r="E68" s="39">
        <f>SUM(E36+E66)</f>
        <v>0</v>
      </c>
      <c r="F68" s="289" t="s">
        <v>32</v>
      </c>
      <c r="G68" s="39">
        <f>SUM(G36+G66)</f>
        <v>0</v>
      </c>
      <c r="H68" s="289" t="s">
        <v>33</v>
      </c>
      <c r="I68" s="39">
        <f>SUM(I36+I66)</f>
        <v>0</v>
      </c>
    </row>
    <row r="69" spans="2:9" ht="15.75" thickTop="1" x14ac:dyDescent="0.25">
      <c r="B69" s="15"/>
      <c r="C69" s="14"/>
      <c r="D69" s="14"/>
      <c r="E69" s="294"/>
      <c r="F69" s="302"/>
      <c r="G69" s="294"/>
      <c r="H69" s="294"/>
      <c r="I69" s="303"/>
    </row>
    <row r="70" spans="2:9" x14ac:dyDescent="0.25">
      <c r="B70" s="15" t="s">
        <v>286</v>
      </c>
      <c r="C70" s="14"/>
      <c r="D70" s="14"/>
      <c r="E70" s="304"/>
      <c r="F70" s="302"/>
      <c r="G70" s="294"/>
      <c r="H70" s="294"/>
      <c r="I70" s="305">
        <f>IF(G68&gt;0,I68/G68,0)</f>
        <v>0</v>
      </c>
    </row>
    <row r="71" spans="2:9" x14ac:dyDescent="0.25">
      <c r="B71" s="15"/>
      <c r="C71" s="14"/>
      <c r="D71" s="14"/>
      <c r="E71" s="294"/>
      <c r="F71" s="302"/>
      <c r="G71" s="294"/>
      <c r="H71" s="294"/>
      <c r="I71" s="303"/>
    </row>
    <row r="72" spans="2:9" x14ac:dyDescent="0.25">
      <c r="B72" s="306" t="s">
        <v>287</v>
      </c>
      <c r="C72" s="14"/>
      <c r="D72" s="14"/>
      <c r="E72" s="289" t="s">
        <v>288</v>
      </c>
      <c r="F72" s="307">
        <f>+E68-G68</f>
        <v>0</v>
      </c>
      <c r="G72" s="294"/>
      <c r="H72" s="294"/>
      <c r="I72" s="294"/>
    </row>
    <row r="73" spans="2:9" x14ac:dyDescent="0.25">
      <c r="G73" s="308"/>
      <c r="H73" s="308"/>
      <c r="I73" s="303"/>
    </row>
    <row r="74" spans="2:9" x14ac:dyDescent="0.25">
      <c r="G74" s="294"/>
      <c r="H74" s="294"/>
      <c r="I74" s="303"/>
    </row>
    <row r="75" spans="2:9" x14ac:dyDescent="0.25">
      <c r="G75" s="294"/>
      <c r="H75" s="294"/>
      <c r="I75" s="303"/>
    </row>
    <row r="76" spans="2:9" x14ac:dyDescent="0.25">
      <c r="G76" s="294"/>
      <c r="H76" s="294"/>
      <c r="I76" s="303"/>
    </row>
    <row r="77" spans="2:9" x14ac:dyDescent="0.25">
      <c r="G77" s="294"/>
      <c r="H77" s="294"/>
      <c r="I77" s="303"/>
    </row>
    <row r="78" spans="2:9" x14ac:dyDescent="0.25">
      <c r="G78" s="309"/>
      <c r="H78" s="309"/>
      <c r="I78" s="310"/>
    </row>
    <row r="79" spans="2:9" x14ac:dyDescent="0.25">
      <c r="G79" s="311"/>
      <c r="H79" s="311"/>
      <c r="I79" s="16"/>
    </row>
    <row r="80" spans="2:9" x14ac:dyDescent="0.25">
      <c r="G80" s="16"/>
      <c r="H80" s="16"/>
      <c r="I80" s="16"/>
    </row>
    <row r="81" spans="7:9" x14ac:dyDescent="0.25">
      <c r="G81" s="312"/>
      <c r="H81" s="312"/>
      <c r="I81" s="16"/>
    </row>
    <row r="82" spans="7:9" x14ac:dyDescent="0.25">
      <c r="G82" s="16"/>
      <c r="H82" s="16"/>
      <c r="I82" s="16"/>
    </row>
    <row r="83" spans="7:9" x14ac:dyDescent="0.25">
      <c r="G83" s="312"/>
      <c r="H83" s="312"/>
      <c r="I83" s="16"/>
    </row>
    <row r="84" spans="7:9" x14ac:dyDescent="0.25">
      <c r="G84" s="16"/>
      <c r="H84" s="16"/>
      <c r="I84" s="16"/>
    </row>
    <row r="85" spans="7:9" x14ac:dyDescent="0.25">
      <c r="G85" s="312"/>
      <c r="H85" s="312"/>
      <c r="I85" s="16"/>
    </row>
    <row r="86" spans="7:9" x14ac:dyDescent="0.25">
      <c r="G86" s="312"/>
      <c r="H86" s="312"/>
      <c r="I86" s="16"/>
    </row>
    <row r="87" spans="7:9" x14ac:dyDescent="0.25">
      <c r="G87" s="312"/>
      <c r="H87" s="312"/>
      <c r="I87" s="16"/>
    </row>
    <row r="88" spans="7:9" x14ac:dyDescent="0.25">
      <c r="G88" s="16"/>
      <c r="H88" s="16"/>
      <c r="I88" s="16"/>
    </row>
    <row r="89" spans="7:9" x14ac:dyDescent="0.25">
      <c r="G89" s="16"/>
      <c r="H89" s="16"/>
      <c r="I89" s="16"/>
    </row>
    <row r="90" spans="7:9" x14ac:dyDescent="0.25">
      <c r="G90" s="16"/>
      <c r="H90" s="16"/>
      <c r="I90" s="16"/>
    </row>
    <row r="91" spans="7:9" x14ac:dyDescent="0.25">
      <c r="G91" s="16"/>
      <c r="H91" s="16"/>
      <c r="I91" s="16"/>
    </row>
    <row r="92" spans="7:9" x14ac:dyDescent="0.25">
      <c r="G92" s="16"/>
      <c r="H92" s="16"/>
      <c r="I92" s="16"/>
    </row>
    <row r="93" spans="7:9" x14ac:dyDescent="0.25">
      <c r="G93" s="16"/>
      <c r="H93" s="16"/>
      <c r="I93" s="16"/>
    </row>
    <row r="94" spans="7:9" x14ac:dyDescent="0.25">
      <c r="G94" s="16"/>
      <c r="H94" s="16"/>
      <c r="I94" s="16"/>
    </row>
    <row r="95" spans="7:9" x14ac:dyDescent="0.25">
      <c r="G95" s="16"/>
      <c r="H95" s="16"/>
      <c r="I95" s="16"/>
    </row>
    <row r="96" spans="7:9" x14ac:dyDescent="0.25">
      <c r="G96" s="18"/>
      <c r="H96" s="18"/>
      <c r="I96" s="18"/>
    </row>
  </sheetData>
  <sheetProtection algorithmName="SHA-512" hashValue="kOuVVUijzTSvuLqC4g7A2sZi/1bQu2GjeQ4GjIfedr75+/ylGMqQSLKPEsPHNfbzl5YMOBNMtX1rmNShOAA2tw==" saltValue="8mIdmyR3QR4ofpZi89HiOw==" spinCount="100000" sheet="1" objects="1" scenarios="1"/>
  <mergeCells count="5">
    <mergeCell ref="E4:I4"/>
    <mergeCell ref="B6:D6"/>
    <mergeCell ref="B17:D17"/>
    <mergeCell ref="B25:D25"/>
    <mergeCell ref="B31:D31"/>
  </mergeCells>
  <dataValidations count="1">
    <dataValidation type="list" allowBlank="1" showInputMessage="1" showErrorMessage="1" sqref="F26:F29 F32:F35" xr:uid="{00000000-0002-0000-0300-000000000000}">
      <formula1>"0%,10%,20%,25%,100%"</formula1>
    </dataValidation>
  </dataValidations>
  <pageMargins left="0.7" right="0.7" top="0.75" bottom="0.75" header="0.3" footer="0.3"/>
  <pageSetup scale="62" orientation="portrait" r:id="rId1"/>
  <customProperties>
    <customPr name="SheetId" r:id="rId2"/>
  </customProperties>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G54"/>
  <sheetViews>
    <sheetView zoomScaleNormal="100" workbookViewId="0">
      <selection activeCell="B1" sqref="B1"/>
    </sheetView>
  </sheetViews>
  <sheetFormatPr defaultRowHeight="15" x14ac:dyDescent="0.25"/>
  <cols>
    <col min="1" max="1" width="34.140625" customWidth="1"/>
    <col min="2" max="2" width="21.7109375" customWidth="1"/>
    <col min="3" max="3" width="9.140625" style="26"/>
    <col min="4" max="4" width="10.140625" style="26" bestFit="1" customWidth="1"/>
  </cols>
  <sheetData>
    <row r="1" spans="1:7" s="3" customFormat="1" ht="15.75" x14ac:dyDescent="0.25">
      <c r="A1" s="215">
        <f>'Capital Req Ratio'!B1</f>
        <v>0</v>
      </c>
      <c r="B1" s="236"/>
      <c r="C1" s="27"/>
      <c r="D1" s="107"/>
      <c r="G1" s="20" t="s">
        <v>165</v>
      </c>
    </row>
    <row r="2" spans="1:7" s="3" customFormat="1" x14ac:dyDescent="0.25">
      <c r="A2" s="215">
        <f>'Capital Req Ratio'!B2</f>
        <v>0</v>
      </c>
      <c r="B2" s="236"/>
      <c r="C2" s="26"/>
      <c r="D2" s="107"/>
    </row>
    <row r="3" spans="1:7" s="3" customFormat="1" ht="12.75" x14ac:dyDescent="0.2">
      <c r="A3" s="1" t="s">
        <v>211</v>
      </c>
      <c r="C3" s="107"/>
      <c r="D3" s="107"/>
    </row>
    <row r="4" spans="1:7" s="3" customFormat="1" ht="12.75" x14ac:dyDescent="0.2">
      <c r="A4" s="4"/>
      <c r="B4" s="4"/>
      <c r="C4" s="109"/>
      <c r="D4" s="109"/>
      <c r="E4" s="4"/>
    </row>
    <row r="5" spans="1:7" s="3" customFormat="1" ht="12.75" x14ac:dyDescent="0.2">
      <c r="A5" s="11"/>
      <c r="B5" s="6" t="s">
        <v>32</v>
      </c>
      <c r="C5" s="334" t="s">
        <v>33</v>
      </c>
      <c r="D5" s="335" t="s">
        <v>15</v>
      </c>
    </row>
    <row r="6" spans="1:7" s="3" customFormat="1" ht="38.25" x14ac:dyDescent="0.2">
      <c r="A6" s="5" t="s">
        <v>43</v>
      </c>
      <c r="B6" s="6" t="s">
        <v>48</v>
      </c>
      <c r="C6" s="334" t="s">
        <v>47</v>
      </c>
      <c r="D6" s="335" t="s">
        <v>227</v>
      </c>
    </row>
    <row r="7" spans="1:7" s="3" customFormat="1" ht="17.25" customHeight="1" x14ac:dyDescent="0.2">
      <c r="A7" s="8"/>
      <c r="B7" s="2" t="s">
        <v>4</v>
      </c>
      <c r="C7" s="336"/>
      <c r="D7" s="337" t="s">
        <v>4</v>
      </c>
    </row>
    <row r="8" spans="1:7" s="3" customFormat="1" ht="17.25" customHeight="1" x14ac:dyDescent="0.2">
      <c r="A8" s="7" t="s">
        <v>293</v>
      </c>
      <c r="B8" s="223"/>
      <c r="C8" s="339">
        <v>0</v>
      </c>
      <c r="D8" s="163">
        <f>B8*C8</f>
        <v>0</v>
      </c>
    </row>
    <row r="9" spans="1:7" s="3" customFormat="1" ht="17.25" customHeight="1" x14ac:dyDescent="0.2">
      <c r="A9" s="7" t="s">
        <v>307</v>
      </c>
      <c r="B9" s="223"/>
      <c r="C9" s="339">
        <v>0</v>
      </c>
      <c r="D9" s="163">
        <f>B9*C9</f>
        <v>0</v>
      </c>
    </row>
    <row r="10" spans="1:7" s="3" customFormat="1" ht="12.75" x14ac:dyDescent="0.2">
      <c r="A10" s="246" t="s">
        <v>306</v>
      </c>
      <c r="B10" s="223"/>
      <c r="C10" s="339">
        <v>0</v>
      </c>
      <c r="D10" s="163">
        <f t="shared" ref="D10:D31" si="0">B10*C10</f>
        <v>0</v>
      </c>
    </row>
    <row r="11" spans="1:7" s="3" customFormat="1" ht="12.75" x14ac:dyDescent="0.2">
      <c r="A11" s="246" t="s">
        <v>304</v>
      </c>
      <c r="B11" s="223"/>
      <c r="C11" s="339">
        <v>0</v>
      </c>
      <c r="D11" s="163">
        <f t="shared" ref="D11" si="1">B11*C11</f>
        <v>0</v>
      </c>
    </row>
    <row r="12" spans="1:7" s="3" customFormat="1" ht="25.5" x14ac:dyDescent="0.2">
      <c r="A12" s="246" t="s">
        <v>305</v>
      </c>
      <c r="B12" s="223"/>
      <c r="C12" s="339">
        <v>0</v>
      </c>
      <c r="D12" s="163">
        <f t="shared" ref="D12" si="2">B12*C12</f>
        <v>0</v>
      </c>
    </row>
    <row r="13" spans="1:7" s="3" customFormat="1" ht="25.5" x14ac:dyDescent="0.2">
      <c r="A13" s="246" t="s">
        <v>294</v>
      </c>
      <c r="B13" s="223"/>
      <c r="C13" s="339">
        <v>0.1</v>
      </c>
      <c r="D13" s="163">
        <f t="shared" si="0"/>
        <v>0</v>
      </c>
    </row>
    <row r="14" spans="1:7" s="3" customFormat="1" ht="17.25" customHeight="1" x14ac:dyDescent="0.2">
      <c r="A14" s="246" t="s">
        <v>295</v>
      </c>
      <c r="B14" s="223"/>
      <c r="C14" s="339">
        <v>0.2</v>
      </c>
      <c r="D14" s="163">
        <f t="shared" si="0"/>
        <v>0</v>
      </c>
    </row>
    <row r="15" spans="1:7" s="3" customFormat="1" ht="17.25" customHeight="1" x14ac:dyDescent="0.2">
      <c r="A15" s="246" t="s">
        <v>296</v>
      </c>
      <c r="B15" s="223"/>
      <c r="C15" s="339">
        <v>0.2</v>
      </c>
      <c r="D15" s="163">
        <f t="shared" si="0"/>
        <v>0</v>
      </c>
    </row>
    <row r="16" spans="1:7" s="3" customFormat="1" ht="17.25" customHeight="1" x14ac:dyDescent="0.2">
      <c r="A16" s="246" t="s">
        <v>314</v>
      </c>
      <c r="B16" s="223"/>
      <c r="C16" s="339">
        <v>0.15</v>
      </c>
      <c r="D16" s="163">
        <f t="shared" si="0"/>
        <v>0</v>
      </c>
    </row>
    <row r="17" spans="1:4" s="3" customFormat="1" ht="17.25" customHeight="1" x14ac:dyDescent="0.2">
      <c r="A17" s="7" t="s">
        <v>309</v>
      </c>
      <c r="B17" s="223"/>
      <c r="C17" s="339">
        <v>0.2</v>
      </c>
      <c r="D17" s="163">
        <f t="shared" si="0"/>
        <v>0</v>
      </c>
    </row>
    <row r="18" spans="1:4" s="3" customFormat="1" ht="17.25" customHeight="1" x14ac:dyDescent="0.2">
      <c r="A18" s="7" t="s">
        <v>308</v>
      </c>
      <c r="B18" s="223"/>
      <c r="C18" s="339">
        <v>0.2</v>
      </c>
      <c r="D18" s="163">
        <f t="shared" ref="D18" si="3">B18*C18</f>
        <v>0</v>
      </c>
    </row>
    <row r="19" spans="1:4" s="3" customFormat="1" ht="17.25" customHeight="1" x14ac:dyDescent="0.2">
      <c r="A19" s="7" t="s">
        <v>311</v>
      </c>
      <c r="B19" s="223"/>
      <c r="C19" s="339">
        <v>0.15</v>
      </c>
      <c r="D19" s="163">
        <f t="shared" si="0"/>
        <v>0</v>
      </c>
    </row>
    <row r="20" spans="1:4" s="3" customFormat="1" ht="17.25" customHeight="1" x14ac:dyDescent="0.2">
      <c r="A20" s="7" t="s">
        <v>310</v>
      </c>
      <c r="B20" s="223"/>
      <c r="C20" s="339">
        <v>0.15</v>
      </c>
      <c r="D20" s="163">
        <f t="shared" ref="D20" si="4">B20*C20</f>
        <v>0</v>
      </c>
    </row>
    <row r="21" spans="1:4" s="3" customFormat="1" ht="17.25" customHeight="1" x14ac:dyDescent="0.2">
      <c r="A21" s="7" t="s">
        <v>313</v>
      </c>
      <c r="B21" s="223"/>
      <c r="C21" s="339">
        <v>0.2</v>
      </c>
      <c r="D21" s="163">
        <f t="shared" si="0"/>
        <v>0</v>
      </c>
    </row>
    <row r="22" spans="1:4" s="3" customFormat="1" ht="17.25" customHeight="1" x14ac:dyDescent="0.2">
      <c r="A22" s="7" t="s">
        <v>312</v>
      </c>
      <c r="B22" s="223"/>
      <c r="C22" s="339">
        <v>0.2</v>
      </c>
      <c r="D22" s="163">
        <f t="shared" ref="D22" si="5">B22*C22</f>
        <v>0</v>
      </c>
    </row>
    <row r="23" spans="1:4" s="3" customFormat="1" ht="17.25" customHeight="1" x14ac:dyDescent="0.2">
      <c r="A23" s="7" t="s">
        <v>297</v>
      </c>
      <c r="B23" s="223"/>
      <c r="C23" s="339">
        <v>0</v>
      </c>
      <c r="D23" s="163">
        <f t="shared" si="0"/>
        <v>0</v>
      </c>
    </row>
    <row r="24" spans="1:4" s="3" customFormat="1" ht="25.5" x14ac:dyDescent="0.2">
      <c r="A24" s="246" t="s">
        <v>303</v>
      </c>
      <c r="B24" s="223"/>
      <c r="C24" s="339">
        <v>0.2</v>
      </c>
      <c r="D24" s="163">
        <f t="shared" si="0"/>
        <v>0</v>
      </c>
    </row>
    <row r="25" spans="1:4" s="3" customFormat="1" ht="12.75" x14ac:dyDescent="0.2">
      <c r="A25" s="246" t="s">
        <v>298</v>
      </c>
      <c r="B25" s="223"/>
      <c r="C25" s="339">
        <v>0.2</v>
      </c>
      <c r="D25" s="163">
        <f t="shared" si="0"/>
        <v>0</v>
      </c>
    </row>
    <row r="26" spans="1:4" s="3" customFormat="1" ht="17.25" customHeight="1" x14ac:dyDescent="0.2">
      <c r="A26" s="246" t="s">
        <v>40</v>
      </c>
      <c r="B26" s="223"/>
      <c r="C26" s="339">
        <v>0</v>
      </c>
      <c r="D26" s="163">
        <f t="shared" si="0"/>
        <v>0</v>
      </c>
    </row>
    <row r="27" spans="1:4" s="3" customFormat="1" ht="25.5" x14ac:dyDescent="0.2">
      <c r="A27" s="246" t="s">
        <v>212</v>
      </c>
      <c r="B27" s="223"/>
      <c r="C27" s="339">
        <v>1</v>
      </c>
      <c r="D27" s="163">
        <f t="shared" si="0"/>
        <v>0</v>
      </c>
    </row>
    <row r="28" spans="1:4" s="3" customFormat="1" ht="17.25" customHeight="1" x14ac:dyDescent="0.2">
      <c r="A28" s="246" t="s">
        <v>299</v>
      </c>
      <c r="B28" s="223"/>
      <c r="C28" s="339">
        <v>0.25</v>
      </c>
      <c r="D28" s="163">
        <f t="shared" si="0"/>
        <v>0</v>
      </c>
    </row>
    <row r="29" spans="1:4" s="3" customFormat="1" ht="27" customHeight="1" x14ac:dyDescent="0.2">
      <c r="A29" s="246" t="s">
        <v>300</v>
      </c>
      <c r="B29" s="223"/>
      <c r="C29" s="339">
        <v>0</v>
      </c>
      <c r="D29" s="163">
        <f t="shared" si="0"/>
        <v>0</v>
      </c>
    </row>
    <row r="30" spans="1:4" s="3" customFormat="1" ht="17.25" customHeight="1" x14ac:dyDescent="0.2">
      <c r="A30" s="246" t="s">
        <v>262</v>
      </c>
      <c r="B30" s="223"/>
      <c r="C30" s="339">
        <v>0</v>
      </c>
      <c r="D30" s="163">
        <f t="shared" si="0"/>
        <v>0</v>
      </c>
    </row>
    <row r="31" spans="1:4" s="3" customFormat="1" ht="17.25" customHeight="1" x14ac:dyDescent="0.2">
      <c r="A31" s="246" t="s">
        <v>264</v>
      </c>
      <c r="B31" s="329"/>
      <c r="C31" s="339">
        <v>1</v>
      </c>
      <c r="D31" s="163">
        <f t="shared" si="0"/>
        <v>0</v>
      </c>
    </row>
    <row r="32" spans="1:4" s="3" customFormat="1" ht="17.25" customHeight="1" x14ac:dyDescent="0.2">
      <c r="A32" s="7" t="s">
        <v>213</v>
      </c>
      <c r="B32" s="341"/>
      <c r="C32" s="339"/>
      <c r="D32" s="168"/>
    </row>
    <row r="33" spans="1:4" s="3" customFormat="1" ht="17.25" customHeight="1" x14ac:dyDescent="0.2">
      <c r="A33" s="245" t="s">
        <v>214</v>
      </c>
      <c r="B33" s="234"/>
      <c r="C33" s="339">
        <v>0.1</v>
      </c>
      <c r="D33" s="163">
        <f t="shared" ref="D33:D35" si="6">B33*C33</f>
        <v>0</v>
      </c>
    </row>
    <row r="34" spans="1:4" s="3" customFormat="1" ht="17.25" customHeight="1" x14ac:dyDescent="0.2">
      <c r="A34" s="245" t="s">
        <v>145</v>
      </c>
      <c r="B34" s="223"/>
      <c r="C34" s="339">
        <v>0.15</v>
      </c>
      <c r="D34" s="163">
        <f t="shared" si="6"/>
        <v>0</v>
      </c>
    </row>
    <row r="35" spans="1:4" s="3" customFormat="1" ht="17.25" customHeight="1" x14ac:dyDescent="0.2">
      <c r="A35" s="245" t="s">
        <v>215</v>
      </c>
      <c r="B35" s="330"/>
      <c r="C35" s="339">
        <v>0.25</v>
      </c>
      <c r="D35" s="163">
        <f t="shared" si="6"/>
        <v>0</v>
      </c>
    </row>
    <row r="36" spans="1:4" s="3" customFormat="1" ht="17.25" customHeight="1" x14ac:dyDescent="0.2">
      <c r="A36" s="7" t="s">
        <v>216</v>
      </c>
      <c r="B36" s="341"/>
      <c r="C36" s="339"/>
      <c r="D36" s="168"/>
    </row>
    <row r="37" spans="1:4" s="3" customFormat="1" ht="17.25" customHeight="1" x14ac:dyDescent="0.2">
      <c r="A37" s="245" t="s">
        <v>214</v>
      </c>
      <c r="B37" s="234"/>
      <c r="C37" s="339">
        <v>0</v>
      </c>
      <c r="D37" s="163">
        <f t="shared" ref="D37:D50" si="7">B37*C37</f>
        <v>0</v>
      </c>
    </row>
    <row r="38" spans="1:4" s="3" customFormat="1" ht="17.25" customHeight="1" x14ac:dyDescent="0.2">
      <c r="A38" s="245" t="s">
        <v>145</v>
      </c>
      <c r="B38" s="223"/>
      <c r="C38" s="339">
        <v>0.15</v>
      </c>
      <c r="D38" s="163">
        <f t="shared" si="7"/>
        <v>0</v>
      </c>
    </row>
    <row r="39" spans="1:4" s="3" customFormat="1" ht="17.25" customHeight="1" x14ac:dyDescent="0.2">
      <c r="A39" s="245" t="s">
        <v>215</v>
      </c>
      <c r="B39" s="223"/>
      <c r="C39" s="339">
        <v>0.15</v>
      </c>
      <c r="D39" s="163">
        <f t="shared" si="7"/>
        <v>0</v>
      </c>
    </row>
    <row r="40" spans="1:4" s="3" customFormat="1" ht="17.25" customHeight="1" x14ac:dyDescent="0.2">
      <c r="A40" s="7" t="s">
        <v>301</v>
      </c>
      <c r="B40" s="223"/>
      <c r="C40" s="339">
        <v>0</v>
      </c>
      <c r="D40" s="163">
        <f t="shared" si="7"/>
        <v>0</v>
      </c>
    </row>
    <row r="41" spans="1:4" s="3" customFormat="1" ht="17.25" customHeight="1" x14ac:dyDescent="0.2">
      <c r="A41" s="7" t="s">
        <v>225</v>
      </c>
      <c r="B41" s="223"/>
      <c r="C41" s="339">
        <v>0</v>
      </c>
      <c r="D41" s="163">
        <f>B41*C41</f>
        <v>0</v>
      </c>
    </row>
    <row r="42" spans="1:4" s="3" customFormat="1" ht="17.25" customHeight="1" x14ac:dyDescent="0.2">
      <c r="A42" s="7" t="s">
        <v>302</v>
      </c>
      <c r="B42" s="223"/>
      <c r="C42" s="339">
        <v>0.15</v>
      </c>
      <c r="D42" s="163">
        <f t="shared" si="7"/>
        <v>0</v>
      </c>
    </row>
    <row r="43" spans="1:4" s="3" customFormat="1" ht="17.25" customHeight="1" x14ac:dyDescent="0.2">
      <c r="A43" s="7" t="s">
        <v>217</v>
      </c>
      <c r="B43" s="223"/>
      <c r="C43" s="339">
        <v>0.15</v>
      </c>
      <c r="D43" s="163">
        <f t="shared" si="7"/>
        <v>0</v>
      </c>
    </row>
    <row r="44" spans="1:4" s="3" customFormat="1" ht="17.25" customHeight="1" x14ac:dyDescent="0.2">
      <c r="A44" s="7" t="s">
        <v>218</v>
      </c>
      <c r="B44" s="223"/>
      <c r="C44" s="339">
        <v>0.15</v>
      </c>
      <c r="D44" s="163">
        <f t="shared" si="7"/>
        <v>0</v>
      </c>
    </row>
    <row r="45" spans="1:4" s="3" customFormat="1" ht="17.25" customHeight="1" x14ac:dyDescent="0.2">
      <c r="A45" s="7" t="s">
        <v>219</v>
      </c>
      <c r="B45" s="223"/>
      <c r="C45" s="339">
        <v>0.15</v>
      </c>
      <c r="D45" s="163">
        <f t="shared" si="7"/>
        <v>0</v>
      </c>
    </row>
    <row r="46" spans="1:4" s="3" customFormat="1" ht="17.25" customHeight="1" x14ac:dyDescent="0.2">
      <c r="A46" s="7" t="s">
        <v>220</v>
      </c>
      <c r="B46" s="223"/>
      <c r="C46" s="339">
        <v>0.15</v>
      </c>
      <c r="D46" s="163">
        <f t="shared" si="7"/>
        <v>0</v>
      </c>
    </row>
    <row r="47" spans="1:4" s="3" customFormat="1" ht="17.25" customHeight="1" x14ac:dyDescent="0.2">
      <c r="A47" s="7" t="s">
        <v>221</v>
      </c>
      <c r="B47" s="223"/>
      <c r="C47" s="339">
        <v>0.15</v>
      </c>
      <c r="D47" s="163">
        <f t="shared" si="7"/>
        <v>0</v>
      </c>
    </row>
    <row r="48" spans="1:4" s="3" customFormat="1" ht="17.25" customHeight="1" x14ac:dyDescent="0.2">
      <c r="A48" s="7" t="s">
        <v>222</v>
      </c>
      <c r="B48" s="223"/>
      <c r="C48" s="339">
        <v>0.15</v>
      </c>
      <c r="D48" s="163">
        <f t="shared" si="7"/>
        <v>0</v>
      </c>
    </row>
    <row r="49" spans="1:4" s="3" customFormat="1" ht="17.25" customHeight="1" x14ac:dyDescent="0.2">
      <c r="A49" s="7" t="s">
        <v>224</v>
      </c>
      <c r="B49" s="223"/>
      <c r="C49" s="339">
        <v>0.15</v>
      </c>
      <c r="D49" s="163">
        <f t="shared" si="7"/>
        <v>0</v>
      </c>
    </row>
    <row r="50" spans="1:4" s="3" customFormat="1" ht="17.25" customHeight="1" x14ac:dyDescent="0.2">
      <c r="A50" s="7" t="s">
        <v>223</v>
      </c>
      <c r="B50" s="330"/>
      <c r="C50" s="339">
        <v>0.25</v>
      </c>
      <c r="D50" s="163">
        <f t="shared" si="7"/>
        <v>0</v>
      </c>
    </row>
    <row r="51" spans="1:4" s="3" customFormat="1" ht="17.25" customHeight="1" x14ac:dyDescent="0.2">
      <c r="A51" s="247" t="s">
        <v>177</v>
      </c>
      <c r="B51" s="340">
        <f>SUM(B8:B31,B33:B35,B37:B50)</f>
        <v>0</v>
      </c>
      <c r="C51" s="339"/>
      <c r="D51" s="163"/>
    </row>
    <row r="52" spans="1:4" s="3" customFormat="1" ht="12.75" x14ac:dyDescent="0.2">
      <c r="A52" s="7"/>
      <c r="B52" s="146"/>
      <c r="C52" s="146"/>
      <c r="D52" s="163"/>
    </row>
    <row r="53" spans="1:4" s="3" customFormat="1" ht="18" customHeight="1" thickBot="1" x14ac:dyDescent="0.25">
      <c r="A53" s="12" t="s">
        <v>226</v>
      </c>
      <c r="B53" s="338"/>
      <c r="C53" s="338"/>
      <c r="D53" s="171">
        <f>SUM(D8:D50)</f>
        <v>0</v>
      </c>
    </row>
    <row r="54" spans="1:4" ht="15.75" thickTop="1" x14ac:dyDescent="0.25"/>
  </sheetData>
  <sheetProtection algorithmName="SHA-512" hashValue="P4AsH5Uk9VSBLVvxl3zQ3MWJdFW/EFYFV0ke8yWhklGDksajmf/5xJYwQn7As8W8TmAeaPa0CsxBDRj1ICCQJw==" saltValue="31bNlRFmyiVhUdUKk8wTsA==" spinCount="100000" sheet="1" objects="1" scenarios="1"/>
  <pageMargins left="0.7" right="0.7" top="0.75" bottom="0.75" header="0.3" footer="0.3"/>
  <pageSetup scale="74" orientation="portrait" verticalDpi="300" r:id="rId1"/>
  <customProperties>
    <customPr name="SheetId" r:id="rId2"/>
  </customProperties>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G20"/>
  <sheetViews>
    <sheetView workbookViewId="0">
      <selection activeCell="B1" sqref="B1"/>
    </sheetView>
  </sheetViews>
  <sheetFormatPr defaultRowHeight="15" x14ac:dyDescent="0.25"/>
  <cols>
    <col min="1" max="1" width="36.85546875" customWidth="1"/>
    <col min="2" max="2" width="13.140625" customWidth="1"/>
    <col min="3" max="3" width="14.5703125" customWidth="1"/>
    <col min="4" max="4" width="11.42578125" customWidth="1"/>
    <col min="6" max="6" width="10.140625" bestFit="1" customWidth="1"/>
  </cols>
  <sheetData>
    <row r="1" spans="1:7" s="3" customFormat="1" ht="15.75" x14ac:dyDescent="0.25">
      <c r="A1" s="215">
        <f>'Capital Req Ratio'!B1</f>
        <v>0</v>
      </c>
      <c r="B1" s="236"/>
      <c r="C1" s="26"/>
      <c r="D1" s="26"/>
      <c r="E1" s="27"/>
      <c r="G1" s="20" t="s">
        <v>166</v>
      </c>
    </row>
    <row r="2" spans="1:7" s="3" customFormat="1" x14ac:dyDescent="0.25">
      <c r="A2" s="215">
        <f>'Capital Req Ratio'!B2</f>
        <v>0</v>
      </c>
      <c r="B2" s="236"/>
      <c r="C2" s="26"/>
      <c r="D2" s="26"/>
      <c r="E2" s="26"/>
    </row>
    <row r="3" spans="1:7" s="3" customFormat="1" ht="12.75" x14ac:dyDescent="0.2">
      <c r="A3" s="1" t="s">
        <v>5</v>
      </c>
    </row>
    <row r="4" spans="1:7" s="3" customFormat="1" ht="12.75" x14ac:dyDescent="0.2">
      <c r="A4" s="4"/>
      <c r="B4" s="4"/>
      <c r="C4" s="4"/>
      <c r="D4" s="4"/>
      <c r="E4" s="4"/>
      <c r="F4" s="4"/>
      <c r="G4" s="4"/>
    </row>
    <row r="5" spans="1:7" s="3" customFormat="1" ht="12.75" x14ac:dyDescent="0.2">
      <c r="A5" s="11"/>
      <c r="B5" s="6" t="s">
        <v>32</v>
      </c>
      <c r="C5" s="6" t="s">
        <v>33</v>
      </c>
      <c r="D5" s="6" t="s">
        <v>15</v>
      </c>
      <c r="E5" s="6" t="s">
        <v>19</v>
      </c>
      <c r="F5" s="9" t="s">
        <v>22</v>
      </c>
    </row>
    <row r="6" spans="1:7" s="3" customFormat="1" ht="38.25" x14ac:dyDescent="0.2">
      <c r="A6" s="5" t="s">
        <v>43</v>
      </c>
      <c r="B6" s="6" t="s">
        <v>48</v>
      </c>
      <c r="C6" s="6" t="s">
        <v>44</v>
      </c>
      <c r="D6" s="6" t="s">
        <v>49</v>
      </c>
      <c r="E6" s="6" t="s">
        <v>47</v>
      </c>
      <c r="F6" s="9" t="s">
        <v>46</v>
      </c>
    </row>
    <row r="7" spans="1:7" s="3" customFormat="1" ht="17.25" customHeight="1" x14ac:dyDescent="0.2">
      <c r="A7" s="8"/>
      <c r="B7" s="2" t="s">
        <v>4</v>
      </c>
      <c r="C7" s="2" t="s">
        <v>4</v>
      </c>
      <c r="D7" s="2" t="s">
        <v>4</v>
      </c>
      <c r="E7" s="2"/>
      <c r="F7" s="10" t="s">
        <v>4</v>
      </c>
    </row>
    <row r="8" spans="1:7" s="3" customFormat="1" ht="23.25" customHeight="1" x14ac:dyDescent="0.2">
      <c r="A8" s="224" t="s">
        <v>50</v>
      </c>
      <c r="B8" s="227"/>
      <c r="C8" s="227"/>
      <c r="D8" s="227"/>
      <c r="E8" s="227"/>
      <c r="F8" s="228"/>
    </row>
    <row r="9" spans="1:7" s="3" customFormat="1" ht="17.25" customHeight="1" x14ac:dyDescent="0.2">
      <c r="A9" s="7" t="s">
        <v>53</v>
      </c>
      <c r="B9" s="223"/>
      <c r="C9" s="223"/>
      <c r="D9" s="22">
        <f>B9-C9</f>
        <v>0</v>
      </c>
      <c r="E9" s="223"/>
      <c r="F9" s="23">
        <f>D9*E9</f>
        <v>0</v>
      </c>
    </row>
    <row r="10" spans="1:7" s="3" customFormat="1" ht="17.25" customHeight="1" x14ac:dyDescent="0.2">
      <c r="A10" s="7" t="s">
        <v>54</v>
      </c>
      <c r="B10" s="223"/>
      <c r="C10" s="223"/>
      <c r="D10" s="22">
        <f t="shared" ref="D10:D17" si="0">B10-C10</f>
        <v>0</v>
      </c>
      <c r="E10" s="223"/>
      <c r="F10" s="23">
        <f t="shared" ref="F10:F17" si="1">D10*E10</f>
        <v>0</v>
      </c>
    </row>
    <row r="11" spans="1:7" s="3" customFormat="1" ht="17.25" customHeight="1" x14ac:dyDescent="0.2">
      <c r="A11" s="7" t="s">
        <v>55</v>
      </c>
      <c r="B11" s="223"/>
      <c r="C11" s="223"/>
      <c r="D11" s="22">
        <f t="shared" si="0"/>
        <v>0</v>
      </c>
      <c r="E11" s="223"/>
      <c r="F11" s="23">
        <f t="shared" si="1"/>
        <v>0</v>
      </c>
    </row>
    <row r="12" spans="1:7" s="3" customFormat="1" ht="17.25" customHeight="1" x14ac:dyDescent="0.2">
      <c r="A12" s="7" t="s">
        <v>56</v>
      </c>
      <c r="B12" s="223"/>
      <c r="C12" s="223"/>
      <c r="D12" s="22">
        <f t="shared" si="0"/>
        <v>0</v>
      </c>
      <c r="E12" s="223"/>
      <c r="F12" s="23">
        <f t="shared" si="1"/>
        <v>0</v>
      </c>
    </row>
    <row r="13" spans="1:7" s="3" customFormat="1" ht="17.25" customHeight="1" x14ac:dyDescent="0.2">
      <c r="A13" s="224" t="s">
        <v>51</v>
      </c>
      <c r="B13" s="225"/>
      <c r="C13" s="225"/>
      <c r="D13" s="225"/>
      <c r="E13" s="225"/>
      <c r="F13" s="226"/>
    </row>
    <row r="14" spans="1:7" s="3" customFormat="1" ht="17.25" customHeight="1" x14ac:dyDescent="0.2">
      <c r="A14" s="7" t="s">
        <v>57</v>
      </c>
      <c r="B14" s="223"/>
      <c r="C14" s="223"/>
      <c r="D14" s="22">
        <f t="shared" si="0"/>
        <v>0</v>
      </c>
      <c r="E14" s="223"/>
      <c r="F14" s="23">
        <f t="shared" si="1"/>
        <v>0</v>
      </c>
    </row>
    <row r="15" spans="1:7" s="3" customFormat="1" ht="17.25" customHeight="1" x14ac:dyDescent="0.2">
      <c r="A15" s="7" t="s">
        <v>58</v>
      </c>
      <c r="B15" s="223"/>
      <c r="C15" s="223"/>
      <c r="D15" s="22">
        <f t="shared" si="0"/>
        <v>0</v>
      </c>
      <c r="E15" s="223"/>
      <c r="F15" s="23">
        <f t="shared" si="1"/>
        <v>0</v>
      </c>
    </row>
    <row r="16" spans="1:7" s="3" customFormat="1" ht="17.25" customHeight="1" x14ac:dyDescent="0.2">
      <c r="A16" s="7" t="s">
        <v>59</v>
      </c>
      <c r="B16" s="223"/>
      <c r="C16" s="223"/>
      <c r="D16" s="22">
        <f t="shared" si="0"/>
        <v>0</v>
      </c>
      <c r="E16" s="223"/>
      <c r="F16" s="23">
        <f t="shared" si="1"/>
        <v>0</v>
      </c>
    </row>
    <row r="17" spans="1:6" s="3" customFormat="1" ht="17.25" customHeight="1" x14ac:dyDescent="0.2">
      <c r="A17" s="7" t="s">
        <v>60</v>
      </c>
      <c r="B17" s="223"/>
      <c r="C17" s="223"/>
      <c r="D17" s="22">
        <f t="shared" si="0"/>
        <v>0</v>
      </c>
      <c r="E17" s="223"/>
      <c r="F17" s="23">
        <f t="shared" si="1"/>
        <v>0</v>
      </c>
    </row>
    <row r="18" spans="1:6" s="3" customFormat="1" ht="12.75" x14ac:dyDescent="0.2">
      <c r="A18" s="7"/>
      <c r="B18" s="22"/>
      <c r="C18" s="22"/>
      <c r="D18" s="22"/>
      <c r="E18" s="22"/>
      <c r="F18" s="23"/>
    </row>
    <row r="19" spans="1:6" s="3" customFormat="1" ht="18" customHeight="1" thickBot="1" x14ac:dyDescent="0.25">
      <c r="A19" s="12" t="s">
        <v>52</v>
      </c>
      <c r="B19" s="24"/>
      <c r="C19" s="24"/>
      <c r="D19" s="24"/>
      <c r="E19" s="24"/>
      <c r="F19" s="25">
        <f>SUM(F9:F17)</f>
        <v>0</v>
      </c>
    </row>
    <row r="20" spans="1:6" ht="15.75" thickTop="1" x14ac:dyDescent="0.25"/>
  </sheetData>
  <sheetProtection algorithmName="SHA-512" hashValue="BxmzCtnAgNpMb0zuaIO58euDqQe/50l9HeUPBxEXw/WOUsFSnFcCqqqYo+lNu1NqAsQJENYKf2yr6hEWMturcA==" saltValue="joF+DPZqeAfTFWarsYnohQ==" spinCount="100000" sheet="1" objects="1" scenarios="1"/>
  <pageMargins left="0.7" right="0.7" top="0.75" bottom="0.75" header="0.3" footer="0.3"/>
  <pageSetup scale="86" orientation="portrait" verticalDpi="300" r:id="rId1"/>
  <customProperties>
    <customPr name="Sheet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G19"/>
  <sheetViews>
    <sheetView workbookViewId="0">
      <selection activeCell="B1" sqref="B1"/>
    </sheetView>
  </sheetViews>
  <sheetFormatPr defaultRowHeight="15" x14ac:dyDescent="0.25"/>
  <cols>
    <col min="1" max="1" width="44.5703125" style="26" customWidth="1"/>
    <col min="2" max="2" width="17" style="26" customWidth="1"/>
    <col min="3" max="3" width="13.7109375" style="26" customWidth="1"/>
    <col min="4" max="4" width="19" style="26" customWidth="1"/>
    <col min="5" max="5" width="16" style="26" customWidth="1"/>
    <col min="6" max="6" width="10.140625" style="26" bestFit="1" customWidth="1"/>
    <col min="7" max="7" width="11.28515625" style="26" customWidth="1"/>
    <col min="8" max="16384" width="9.140625" style="26"/>
  </cols>
  <sheetData>
    <row r="1" spans="1:7" x14ac:dyDescent="0.25">
      <c r="A1" s="215">
        <f>'Capital Req Ratio'!B1</f>
        <v>0</v>
      </c>
      <c r="B1" s="236"/>
      <c r="G1" s="174" t="s">
        <v>167</v>
      </c>
    </row>
    <row r="2" spans="1:7" x14ac:dyDescent="0.25">
      <c r="A2" s="215">
        <f>'Capital Req Ratio'!B2</f>
        <v>0</v>
      </c>
      <c r="B2" s="236"/>
    </row>
    <row r="3" spans="1:7" x14ac:dyDescent="0.25">
      <c r="A3" s="79" t="s">
        <v>6</v>
      </c>
    </row>
    <row r="5" spans="1:7" x14ac:dyDescent="0.25">
      <c r="A5" s="241"/>
      <c r="B5" s="242" t="s">
        <v>32</v>
      </c>
      <c r="C5" s="243" t="s">
        <v>33</v>
      </c>
      <c r="D5" s="243" t="s">
        <v>15</v>
      </c>
      <c r="E5" s="243" t="s">
        <v>19</v>
      </c>
      <c r="F5" s="243" t="s">
        <v>22</v>
      </c>
      <c r="G5" s="244" t="s">
        <v>23</v>
      </c>
    </row>
    <row r="6" spans="1:7" s="87" customFormat="1" ht="60.75" customHeight="1" x14ac:dyDescent="0.25">
      <c r="A6" s="83" t="s">
        <v>61</v>
      </c>
      <c r="B6" s="84" t="s">
        <v>62</v>
      </c>
      <c r="C6" s="85" t="s">
        <v>63</v>
      </c>
      <c r="D6" s="85" t="s">
        <v>68</v>
      </c>
      <c r="E6" s="85" t="s">
        <v>70</v>
      </c>
      <c r="F6" s="85" t="s">
        <v>45</v>
      </c>
      <c r="G6" s="86" t="s">
        <v>71</v>
      </c>
    </row>
    <row r="7" spans="1:7" s="87" customFormat="1" ht="15.75" customHeight="1" x14ac:dyDescent="0.25">
      <c r="A7" s="88"/>
      <c r="B7" s="89" t="s">
        <v>0</v>
      </c>
      <c r="C7" s="90" t="s">
        <v>0</v>
      </c>
      <c r="D7" s="90"/>
      <c r="E7" s="90" t="s">
        <v>0</v>
      </c>
      <c r="F7" s="90"/>
      <c r="G7" s="91" t="s">
        <v>0</v>
      </c>
    </row>
    <row r="8" spans="1:7" x14ac:dyDescent="0.25">
      <c r="A8" s="92" t="s">
        <v>64</v>
      </c>
      <c r="B8" s="93"/>
      <c r="C8" s="94"/>
      <c r="D8" s="94"/>
      <c r="E8" s="94"/>
      <c r="F8" s="34"/>
      <c r="G8" s="95"/>
    </row>
    <row r="9" spans="1:7" x14ac:dyDescent="0.25">
      <c r="A9" s="96" t="s">
        <v>65</v>
      </c>
      <c r="B9" s="223"/>
      <c r="C9" s="223"/>
      <c r="D9" s="222"/>
      <c r="E9" s="94">
        <f>ABS((B9-C9)*D9)</f>
        <v>0</v>
      </c>
      <c r="F9" s="34">
        <v>0.02</v>
      </c>
      <c r="G9" s="97">
        <f>F9*E9</f>
        <v>0</v>
      </c>
    </row>
    <row r="10" spans="1:7" x14ac:dyDescent="0.25">
      <c r="A10" s="96" t="s">
        <v>66</v>
      </c>
      <c r="B10" s="223"/>
      <c r="C10" s="223"/>
      <c r="D10" s="222"/>
      <c r="E10" s="94">
        <f>ABS((B10-C10)*D10)</f>
        <v>0</v>
      </c>
      <c r="F10" s="34">
        <v>0.02</v>
      </c>
      <c r="G10" s="97">
        <f>F10*E10</f>
        <v>0</v>
      </c>
    </row>
    <row r="11" spans="1:7" x14ac:dyDescent="0.25">
      <c r="A11" s="96"/>
      <c r="B11" s="98"/>
      <c r="C11" s="99"/>
      <c r="D11" s="94"/>
      <c r="E11" s="94"/>
      <c r="F11" s="34"/>
      <c r="G11" s="97"/>
    </row>
    <row r="12" spans="1:7" x14ac:dyDescent="0.25">
      <c r="A12" s="92" t="s">
        <v>67</v>
      </c>
      <c r="B12" s="98"/>
      <c r="C12" s="99"/>
      <c r="D12" s="94"/>
      <c r="E12" s="94"/>
      <c r="F12" s="34"/>
      <c r="G12" s="97"/>
    </row>
    <row r="13" spans="1:7" x14ac:dyDescent="0.25">
      <c r="A13" s="96" t="s">
        <v>65</v>
      </c>
      <c r="B13" s="223"/>
      <c r="C13" s="223"/>
      <c r="D13" s="222"/>
      <c r="E13" s="94">
        <f t="shared" ref="E13:E14" si="0">ABS((B13-C13)*D13)</f>
        <v>0</v>
      </c>
      <c r="F13" s="34">
        <v>0.08</v>
      </c>
      <c r="G13" s="97">
        <f>F13*E13</f>
        <v>0</v>
      </c>
    </row>
    <row r="14" spans="1:7" x14ac:dyDescent="0.25">
      <c r="A14" s="96" t="s">
        <v>66</v>
      </c>
      <c r="B14" s="223"/>
      <c r="C14" s="223"/>
      <c r="D14" s="222"/>
      <c r="E14" s="94">
        <f t="shared" si="0"/>
        <v>0</v>
      </c>
      <c r="F14" s="34">
        <v>0.08</v>
      </c>
      <c r="G14" s="97">
        <f t="shared" ref="G14" si="1">F14*E14</f>
        <v>0</v>
      </c>
    </row>
    <row r="15" spans="1:7" x14ac:dyDescent="0.25">
      <c r="A15" s="100"/>
      <c r="B15" s="98"/>
      <c r="C15" s="99"/>
      <c r="D15" s="94"/>
      <c r="E15" s="94"/>
      <c r="F15" s="34"/>
      <c r="G15" s="97"/>
    </row>
    <row r="16" spans="1:7" x14ac:dyDescent="0.25">
      <c r="A16" s="101" t="s">
        <v>192</v>
      </c>
      <c r="B16" s="98"/>
      <c r="C16" s="99"/>
      <c r="D16" s="94"/>
      <c r="E16" s="94"/>
      <c r="F16" s="34"/>
      <c r="G16" s="97"/>
    </row>
    <row r="17" spans="1:7" x14ac:dyDescent="0.25">
      <c r="A17" s="96" t="s">
        <v>72</v>
      </c>
      <c r="B17" s="223"/>
      <c r="C17" s="223"/>
      <c r="D17" s="222"/>
      <c r="E17" s="94">
        <f t="shared" ref="E17" si="2">ABS((B17-C17)*D17)</f>
        <v>0</v>
      </c>
      <c r="F17" s="222"/>
      <c r="G17" s="97">
        <f t="shared" ref="G17" si="3">F17*E17</f>
        <v>0</v>
      </c>
    </row>
    <row r="18" spans="1:7" ht="15.75" thickBot="1" x14ac:dyDescent="0.3">
      <c r="A18" s="102" t="s">
        <v>69</v>
      </c>
      <c r="B18" s="103"/>
      <c r="C18" s="104"/>
      <c r="D18" s="104"/>
      <c r="E18" s="104"/>
      <c r="F18" s="105"/>
      <c r="G18" s="106">
        <f>SUM(G8:G15)-G17</f>
        <v>0</v>
      </c>
    </row>
    <row r="19" spans="1:7" ht="15.75" thickTop="1" x14ac:dyDescent="0.25"/>
  </sheetData>
  <sheetProtection algorithmName="SHA-512" hashValue="KpbVkLPreRNeHaJ1OY/A1dI/ZlKrROwptuJPo5el8mP3sekZ6EItz+bZ1HOLyao5EdQor00TVJmpARjbDWNZpw==" saltValue="+sa3zU+s2LMbaROdWNuZeg==" spinCount="100000" sheet="1" objects="1" scenarios="1"/>
  <pageMargins left="0.7" right="0.7" top="0.75" bottom="0.75" header="0.3" footer="0.3"/>
  <pageSetup scale="92" orientation="landscape" verticalDpi="300" r:id="rId1"/>
  <customProperties>
    <customPr name="Sheet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H27"/>
  <sheetViews>
    <sheetView workbookViewId="0">
      <selection activeCell="B1" sqref="B1"/>
    </sheetView>
  </sheetViews>
  <sheetFormatPr defaultRowHeight="15" x14ac:dyDescent="0.25"/>
  <cols>
    <col min="1" max="1" width="43.85546875" style="26" customWidth="1"/>
    <col min="2" max="2" width="9.140625" style="26"/>
    <col min="3" max="5" width="9.140625" style="34"/>
    <col min="6" max="6" width="10.140625" style="34" bestFit="1" customWidth="1"/>
    <col min="7" max="16384" width="9.140625" style="34"/>
  </cols>
  <sheetData>
    <row r="1" spans="1:8" s="109" customFormat="1" x14ac:dyDescent="0.25">
      <c r="A1" s="215">
        <f>'Capital Req Ratio'!B1</f>
        <v>0</v>
      </c>
      <c r="B1" s="236"/>
      <c r="C1" s="26"/>
      <c r="G1" s="108" t="s">
        <v>168</v>
      </c>
    </row>
    <row r="2" spans="1:8" s="109" customFormat="1" x14ac:dyDescent="0.25">
      <c r="A2" s="215">
        <f>'Capital Req Ratio'!B2</f>
        <v>0</v>
      </c>
      <c r="B2" s="236"/>
      <c r="C2" s="26"/>
    </row>
    <row r="3" spans="1:8" s="109" customFormat="1" ht="12.75" x14ac:dyDescent="0.2">
      <c r="A3" s="29" t="s">
        <v>7</v>
      </c>
    </row>
    <row r="4" spans="1:8" s="109" customFormat="1" ht="12.75" x14ac:dyDescent="0.2">
      <c r="A4" s="29"/>
    </row>
    <row r="5" spans="1:8" s="109" customFormat="1" ht="12.75" x14ac:dyDescent="0.2">
      <c r="A5" s="110" t="s">
        <v>43</v>
      </c>
      <c r="B5" s="110"/>
      <c r="C5" s="110" t="s">
        <v>48</v>
      </c>
    </row>
    <row r="6" spans="1:8" s="109" customFormat="1" ht="19.5" customHeight="1" x14ac:dyDescent="0.2">
      <c r="A6" s="111"/>
      <c r="B6" s="111"/>
      <c r="C6" s="111" t="s">
        <v>4</v>
      </c>
    </row>
    <row r="7" spans="1:8" s="109" customFormat="1" ht="23.25" customHeight="1" x14ac:dyDescent="0.2">
      <c r="A7" s="231"/>
      <c r="B7" s="232"/>
      <c r="C7" s="232"/>
    </row>
    <row r="8" spans="1:8" s="109" customFormat="1" ht="17.25" customHeight="1" x14ac:dyDescent="0.2">
      <c r="A8" s="96" t="s">
        <v>76</v>
      </c>
      <c r="B8" s="96"/>
      <c r="C8" s="229"/>
    </row>
    <row r="9" spans="1:8" s="109" customFormat="1" ht="17.25" customHeight="1" x14ac:dyDescent="0.2">
      <c r="A9" s="96" t="s">
        <v>73</v>
      </c>
      <c r="B9" s="96"/>
      <c r="C9" s="230"/>
    </row>
    <row r="10" spans="1:8" s="109" customFormat="1" ht="17.25" customHeight="1" x14ac:dyDescent="0.2">
      <c r="A10" s="112" t="s">
        <v>74</v>
      </c>
      <c r="B10" s="112" t="s">
        <v>32</v>
      </c>
      <c r="C10" s="113">
        <f>ABS(C9-C8)</f>
        <v>0</v>
      </c>
    </row>
    <row r="11" spans="1:8" s="109" customFormat="1" ht="17.25" customHeight="1" thickBot="1" x14ac:dyDescent="0.25">
      <c r="A11" s="114" t="s">
        <v>75</v>
      </c>
      <c r="B11" s="114" t="s">
        <v>33</v>
      </c>
      <c r="C11" s="115">
        <f>0.1*C10</f>
        <v>0</v>
      </c>
    </row>
    <row r="12" spans="1:8" s="109" customFormat="1" ht="17.25" customHeight="1" thickTop="1" x14ac:dyDescent="0.2">
      <c r="A12" s="231"/>
      <c r="B12" s="232"/>
      <c r="C12" s="233"/>
    </row>
    <row r="13" spans="1:8" s="109" customFormat="1" ht="17.25" customHeight="1" x14ac:dyDescent="0.2">
      <c r="A13" s="96" t="s">
        <v>76</v>
      </c>
      <c r="B13" s="96"/>
      <c r="C13" s="229"/>
    </row>
    <row r="14" spans="1:8" s="109" customFormat="1" ht="17.25" customHeight="1" x14ac:dyDescent="0.2">
      <c r="A14" s="96" t="s">
        <v>80</v>
      </c>
      <c r="B14" s="96"/>
      <c r="C14" s="230"/>
    </row>
    <row r="15" spans="1:8" s="109" customFormat="1" ht="17.25" customHeight="1" x14ac:dyDescent="0.2">
      <c r="A15" s="112" t="s">
        <v>74</v>
      </c>
      <c r="B15" s="112" t="s">
        <v>15</v>
      </c>
      <c r="C15" s="116">
        <f>ABS(C14-C13)</f>
        <v>0</v>
      </c>
    </row>
    <row r="16" spans="1:8" s="109" customFormat="1" ht="17.25" customHeight="1" x14ac:dyDescent="0.2">
      <c r="A16" s="96" t="s">
        <v>43</v>
      </c>
      <c r="B16" s="96"/>
      <c r="C16" s="229"/>
      <c r="H16" s="123"/>
    </row>
    <row r="17" spans="1:3" s="109" customFormat="1" ht="17.25" customHeight="1" x14ac:dyDescent="0.2">
      <c r="A17" s="96" t="s">
        <v>81</v>
      </c>
      <c r="B17" s="96"/>
      <c r="C17" s="230"/>
    </row>
    <row r="18" spans="1:3" s="109" customFormat="1" ht="17.25" customHeight="1" x14ac:dyDescent="0.2">
      <c r="A18" s="112" t="s">
        <v>77</v>
      </c>
      <c r="B18" s="112" t="s">
        <v>19</v>
      </c>
      <c r="C18" s="117">
        <f>ABS(C17-C16)</f>
        <v>0</v>
      </c>
    </row>
    <row r="19" spans="1:3" s="109" customFormat="1" ht="17.25" customHeight="1" x14ac:dyDescent="0.2">
      <c r="A19" s="112" t="s">
        <v>78</v>
      </c>
      <c r="B19" s="112" t="s">
        <v>22</v>
      </c>
      <c r="C19" s="117">
        <f>C15-C18</f>
        <v>0</v>
      </c>
    </row>
    <row r="20" spans="1:3" s="109" customFormat="1" ht="17.25" customHeight="1" thickBot="1" x14ac:dyDescent="0.25">
      <c r="A20" s="114" t="s">
        <v>292</v>
      </c>
      <c r="B20" s="118"/>
      <c r="C20" s="119">
        <f>IF(C19 &gt; 0, MIN(C19,C11),C11)</f>
        <v>0</v>
      </c>
    </row>
    <row r="21" spans="1:3" s="109" customFormat="1" ht="13.5" thickTop="1" x14ac:dyDescent="0.2">
      <c r="A21" s="96"/>
      <c r="B21" s="96"/>
      <c r="C21" s="120"/>
    </row>
    <row r="22" spans="1:3" s="109" customFormat="1" ht="13.5" thickBot="1" x14ac:dyDescent="0.25">
      <c r="A22" s="121" t="s">
        <v>79</v>
      </c>
      <c r="B22" s="118"/>
      <c r="C22" s="122">
        <f>MAX(C11,C20)</f>
        <v>0</v>
      </c>
    </row>
    <row r="23" spans="1:3" ht="15.75" thickTop="1" x14ac:dyDescent="0.25">
      <c r="C23" s="26"/>
    </row>
    <row r="24" spans="1:3" x14ac:dyDescent="0.25">
      <c r="C24" s="26"/>
    </row>
    <row r="25" spans="1:3" x14ac:dyDescent="0.25">
      <c r="C25" s="26"/>
    </row>
    <row r="26" spans="1:3" x14ac:dyDescent="0.25">
      <c r="C26" s="26"/>
    </row>
    <row r="27" spans="1:3" x14ac:dyDescent="0.25">
      <c r="C27" s="26"/>
    </row>
  </sheetData>
  <sheetProtection algorithmName="SHA-512" hashValue="fATqUQWMxLFkaJFKNaI6x1Xs53LOi/rX4R4TF4MbLzU4hVHPrr9Dxqrc9U1YeTKjQFJps2Qu0Ur3O/xVUC9nBw==" saltValue="jOLyWF2POinJXp/aLLE+cg==" spinCount="100000" sheet="1" objects="1" scenarios="1"/>
  <printOptions horizontalCentered="1"/>
  <pageMargins left="0.25" right="0.25" top="0.75" bottom="0.75" header="0.3" footer="0.3"/>
  <pageSetup orientation="landscape" r:id="rId1"/>
  <customProperties>
    <customPr name="Sheet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G29"/>
  <sheetViews>
    <sheetView zoomScaleNormal="100" workbookViewId="0">
      <selection activeCell="B1" sqref="B1"/>
    </sheetView>
  </sheetViews>
  <sheetFormatPr defaultRowHeight="15" x14ac:dyDescent="0.25"/>
  <cols>
    <col min="1" max="1" width="28.5703125" style="26" customWidth="1"/>
    <col min="2" max="2" width="11.42578125" style="26" customWidth="1"/>
    <col min="3" max="3" width="23.42578125" style="26" customWidth="1"/>
    <col min="4" max="4" width="15.42578125" style="26" customWidth="1"/>
    <col min="5" max="5" width="12.5703125" style="26" customWidth="1"/>
    <col min="6" max="6" width="11.5703125" style="26" customWidth="1"/>
    <col min="7" max="7" width="19.85546875" style="26" customWidth="1"/>
    <col min="8" max="8" width="12.42578125" style="26" customWidth="1"/>
    <col min="9" max="16384" width="9.140625" style="26"/>
  </cols>
  <sheetData>
    <row r="1" spans="1:7" s="109" customFormat="1" ht="16.5" customHeight="1" x14ac:dyDescent="0.25">
      <c r="A1" s="215">
        <f>'Capital Req Ratio'!B1</f>
        <v>0</v>
      </c>
      <c r="B1" s="236"/>
      <c r="C1" s="26"/>
      <c r="D1" s="26"/>
      <c r="G1" s="108" t="s">
        <v>169</v>
      </c>
    </row>
    <row r="2" spans="1:7" s="109" customFormat="1" ht="16.5" customHeight="1" x14ac:dyDescent="0.25">
      <c r="A2" s="215">
        <f>'Capital Req Ratio'!B2</f>
        <v>0</v>
      </c>
      <c r="B2" s="236"/>
      <c r="C2" s="26"/>
      <c r="D2" s="26"/>
    </row>
    <row r="3" spans="1:7" s="109" customFormat="1" ht="16.5" customHeight="1" x14ac:dyDescent="0.2">
      <c r="A3" s="29" t="s">
        <v>9</v>
      </c>
    </row>
    <row r="5" spans="1:7" s="128" customFormat="1" x14ac:dyDescent="0.25">
      <c r="A5" s="124"/>
      <c r="B5" s="125" t="s">
        <v>32</v>
      </c>
      <c r="C5" s="125" t="s">
        <v>33</v>
      </c>
      <c r="D5" s="126" t="s">
        <v>15</v>
      </c>
      <c r="E5" s="126" t="s">
        <v>19</v>
      </c>
      <c r="F5" s="127" t="s">
        <v>22</v>
      </c>
    </row>
    <row r="6" spans="1:7" s="133" customFormat="1" ht="41.25" customHeight="1" x14ac:dyDescent="0.2">
      <c r="A6" s="129" t="s">
        <v>82</v>
      </c>
      <c r="B6" s="130" t="s">
        <v>83</v>
      </c>
      <c r="C6" s="130" t="s">
        <v>94</v>
      </c>
      <c r="D6" s="131" t="s">
        <v>95</v>
      </c>
      <c r="E6" s="131" t="s">
        <v>45</v>
      </c>
      <c r="F6" s="132" t="s">
        <v>46</v>
      </c>
    </row>
    <row r="7" spans="1:7" s="133" customFormat="1" ht="29.25" customHeight="1" x14ac:dyDescent="0.2">
      <c r="A7" s="129"/>
      <c r="B7" s="130"/>
      <c r="C7" s="130"/>
      <c r="D7" s="131" t="s">
        <v>0</v>
      </c>
      <c r="E7" s="134"/>
      <c r="F7" s="132" t="s">
        <v>0</v>
      </c>
    </row>
    <row r="8" spans="1:7" s="107" customFormat="1" ht="27.75" customHeight="1" x14ac:dyDescent="0.2">
      <c r="A8" s="135" t="s">
        <v>84</v>
      </c>
      <c r="B8" s="136" t="s">
        <v>85</v>
      </c>
      <c r="C8" s="136" t="s">
        <v>96</v>
      </c>
      <c r="D8" s="223"/>
      <c r="E8" s="137">
        <v>5.0000000000000001E-4</v>
      </c>
      <c r="F8" s="138">
        <f>D8*E8</f>
        <v>0</v>
      </c>
    </row>
    <row r="9" spans="1:7" s="107" customFormat="1" ht="25.5" x14ac:dyDescent="0.2">
      <c r="A9" s="136"/>
      <c r="B9" s="136"/>
      <c r="C9" s="136" t="s">
        <v>97</v>
      </c>
      <c r="D9" s="223"/>
      <c r="E9" s="139">
        <v>1E-3</v>
      </c>
      <c r="F9" s="138">
        <f>D9*E9</f>
        <v>0</v>
      </c>
    </row>
    <row r="10" spans="1:7" s="107" customFormat="1" ht="25.5" x14ac:dyDescent="0.2">
      <c r="A10" s="136"/>
      <c r="B10" s="136"/>
      <c r="C10" s="136" t="s">
        <v>98</v>
      </c>
      <c r="D10" s="223"/>
      <c r="E10" s="139">
        <v>2E-3</v>
      </c>
      <c r="F10" s="138">
        <f>D10*E10</f>
        <v>0</v>
      </c>
    </row>
    <row r="11" spans="1:7" s="107" customFormat="1" ht="33" customHeight="1" x14ac:dyDescent="0.2">
      <c r="A11" s="135" t="s">
        <v>86</v>
      </c>
      <c r="B11" s="136" t="s">
        <v>85</v>
      </c>
      <c r="C11" s="136" t="s">
        <v>96</v>
      </c>
      <c r="D11" s="223"/>
      <c r="E11" s="139">
        <v>5.0000000000000001E-4</v>
      </c>
      <c r="F11" s="138">
        <f t="shared" ref="F11:F14" si="0">D11*E11</f>
        <v>0</v>
      </c>
    </row>
    <row r="12" spans="1:7" s="107" customFormat="1" ht="25.5" x14ac:dyDescent="0.2">
      <c r="A12" s="136"/>
      <c r="B12" s="136"/>
      <c r="C12" s="136" t="s">
        <v>97</v>
      </c>
      <c r="D12" s="223"/>
      <c r="E12" s="139">
        <v>1E-3</v>
      </c>
      <c r="F12" s="138">
        <f t="shared" si="0"/>
        <v>0</v>
      </c>
    </row>
    <row r="13" spans="1:7" s="107" customFormat="1" ht="25.5" x14ac:dyDescent="0.2">
      <c r="A13" s="136"/>
      <c r="B13" s="136"/>
      <c r="C13" s="136" t="s">
        <v>98</v>
      </c>
      <c r="D13" s="223"/>
      <c r="E13" s="139">
        <v>2E-3</v>
      </c>
      <c r="F13" s="138">
        <f t="shared" si="0"/>
        <v>0</v>
      </c>
    </row>
    <row r="14" spans="1:7" s="107" customFormat="1" ht="38.25" customHeight="1" x14ac:dyDescent="0.2">
      <c r="A14" s="135" t="s">
        <v>87</v>
      </c>
      <c r="B14" s="136" t="s">
        <v>85</v>
      </c>
      <c r="C14" s="136" t="s">
        <v>100</v>
      </c>
      <c r="D14" s="223"/>
      <c r="E14" s="139">
        <v>1E-3</v>
      </c>
      <c r="F14" s="138">
        <f t="shared" si="0"/>
        <v>0</v>
      </c>
    </row>
    <row r="15" spans="1:7" s="145" customFormat="1" ht="12.75" x14ac:dyDescent="0.2">
      <c r="A15" s="140"/>
      <c r="B15" s="141"/>
      <c r="C15" s="141"/>
      <c r="D15" s="142"/>
      <c r="E15" s="143"/>
      <c r="F15" s="144"/>
    </row>
    <row r="16" spans="1:7" s="107" customFormat="1" ht="40.5" customHeight="1" x14ac:dyDescent="0.2">
      <c r="A16" s="135" t="s">
        <v>88</v>
      </c>
      <c r="B16" s="136"/>
      <c r="C16" s="136"/>
      <c r="D16" s="146"/>
      <c r="E16" s="139"/>
      <c r="F16" s="138"/>
    </row>
    <row r="17" spans="1:6" s="107" customFormat="1" ht="30" customHeight="1" x14ac:dyDescent="0.2">
      <c r="A17" s="147" t="s">
        <v>89</v>
      </c>
      <c r="B17" s="136" t="s">
        <v>85</v>
      </c>
      <c r="C17" s="136"/>
      <c r="D17" s="223"/>
      <c r="E17" s="139">
        <v>2.9999999999999997E-4</v>
      </c>
      <c r="F17" s="138">
        <f t="shared" ref="F17" si="1">D17*E17</f>
        <v>0</v>
      </c>
    </row>
    <row r="18" spans="1:6" s="107" customFormat="1" ht="40.5" customHeight="1" x14ac:dyDescent="0.2">
      <c r="A18" s="135" t="s">
        <v>88</v>
      </c>
      <c r="B18" s="136"/>
      <c r="C18" s="148"/>
      <c r="D18" s="149"/>
      <c r="F18" s="138"/>
    </row>
    <row r="19" spans="1:6" s="107" customFormat="1" ht="31.5" customHeight="1" x14ac:dyDescent="0.2">
      <c r="A19" s="147" t="s">
        <v>90</v>
      </c>
      <c r="B19" s="136" t="s">
        <v>85</v>
      </c>
      <c r="C19" s="136" t="s">
        <v>96</v>
      </c>
      <c r="D19" s="223"/>
      <c r="E19" s="139">
        <v>1.4999999999999999E-4</v>
      </c>
      <c r="F19" s="138">
        <f>D19*E19</f>
        <v>0</v>
      </c>
    </row>
    <row r="20" spans="1:6" s="107" customFormat="1" ht="25.5" x14ac:dyDescent="0.2">
      <c r="A20" s="150"/>
      <c r="B20" s="136"/>
      <c r="C20" s="136" t="s">
        <v>97</v>
      </c>
      <c r="D20" s="223"/>
      <c r="E20" s="139">
        <v>2.9999999999999997E-4</v>
      </c>
      <c r="F20" s="138">
        <f t="shared" ref="F20:F22" si="2">D20*E20</f>
        <v>0</v>
      </c>
    </row>
    <row r="21" spans="1:6" s="107" customFormat="1" ht="25.5" x14ac:dyDescent="0.2">
      <c r="A21" s="150"/>
      <c r="B21" s="136"/>
      <c r="C21" s="136" t="s">
        <v>99</v>
      </c>
      <c r="D21" s="223"/>
      <c r="E21" s="139">
        <v>5.9999999999999995E-4</v>
      </c>
      <c r="F21" s="138">
        <f t="shared" si="2"/>
        <v>0</v>
      </c>
    </row>
    <row r="22" spans="1:6" s="107" customFormat="1" ht="35.25" customHeight="1" x14ac:dyDescent="0.2">
      <c r="A22" s="135" t="s">
        <v>91</v>
      </c>
      <c r="B22" s="136" t="s">
        <v>92</v>
      </c>
      <c r="C22" s="136"/>
      <c r="D22" s="223"/>
      <c r="E22" s="139">
        <v>0.01</v>
      </c>
      <c r="F22" s="138">
        <f t="shared" si="2"/>
        <v>0</v>
      </c>
    </row>
    <row r="23" spans="1:6" s="145" customFormat="1" ht="11.25" customHeight="1" x14ac:dyDescent="0.2">
      <c r="A23" s="140"/>
      <c r="B23" s="141"/>
      <c r="C23" s="141"/>
      <c r="D23" s="142"/>
      <c r="E23" s="143"/>
      <c r="F23" s="144"/>
    </row>
    <row r="24" spans="1:6" s="107" customFormat="1" ht="25.5" x14ac:dyDescent="0.2">
      <c r="A24" s="135" t="s">
        <v>93</v>
      </c>
      <c r="B24" s="136" t="s">
        <v>85</v>
      </c>
      <c r="C24" s="136" t="s">
        <v>96</v>
      </c>
      <c r="D24" s="223"/>
      <c r="E24" s="139">
        <v>5.0000000000000001E-4</v>
      </c>
      <c r="F24" s="138">
        <f t="shared" ref="F24:F26" si="3">D24*E24</f>
        <v>0</v>
      </c>
    </row>
    <row r="25" spans="1:6" s="107" customFormat="1" ht="25.5" x14ac:dyDescent="0.2">
      <c r="A25" s="136"/>
      <c r="B25" s="136"/>
      <c r="C25" s="136" t="s">
        <v>97</v>
      </c>
      <c r="D25" s="223"/>
      <c r="E25" s="139">
        <v>1E-3</v>
      </c>
      <c r="F25" s="138">
        <f t="shared" si="3"/>
        <v>0</v>
      </c>
    </row>
    <row r="26" spans="1:6" s="107" customFormat="1" ht="25.5" x14ac:dyDescent="0.2">
      <c r="A26" s="136"/>
      <c r="B26" s="96"/>
      <c r="C26" s="136" t="s">
        <v>98</v>
      </c>
      <c r="D26" s="223"/>
      <c r="E26" s="139">
        <v>2E-3</v>
      </c>
      <c r="F26" s="138">
        <f t="shared" si="3"/>
        <v>0</v>
      </c>
    </row>
    <row r="27" spans="1:6" s="107" customFormat="1" ht="12.75" x14ac:dyDescent="0.2">
      <c r="A27" s="136"/>
      <c r="B27" s="96"/>
      <c r="C27" s="96"/>
      <c r="D27" s="146"/>
      <c r="E27" s="139"/>
      <c r="F27" s="138"/>
    </row>
    <row r="28" spans="1:6" s="107" customFormat="1" ht="13.5" thickBot="1" x14ac:dyDescent="0.25">
      <c r="A28" s="121" t="s">
        <v>101</v>
      </c>
      <c r="B28" s="118"/>
      <c r="C28" s="118"/>
      <c r="D28" s="151"/>
      <c r="E28" s="152"/>
      <c r="F28" s="153">
        <f>SUM(F8:F26)</f>
        <v>0</v>
      </c>
    </row>
    <row r="29" spans="1:6" s="107" customFormat="1" ht="13.5" thickTop="1" x14ac:dyDescent="0.2"/>
  </sheetData>
  <sheetProtection algorithmName="SHA-512" hashValue="eYnYiunmM9NI8Ysvuv2moTZBY//O4PP/R6MpZ1zImtYbaeGzsT5Q0PiUf9kOGd4CtZmviuQ30UUkn9E5eG6k8g==" saltValue="QdEtXqvmssZ3lRMs0ChWfQ==" spinCount="100000" sheet="1" objects="1" scenarios="1"/>
  <printOptions horizontalCentered="1"/>
  <pageMargins left="0.25" right="0.25" top="0.75" bottom="0.75" header="0.3" footer="0.3"/>
  <pageSetup scale="54" orientation="portrait" r:id="rId1"/>
  <customProperties>
    <customPr name="Sheet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Capital Req Ratio</vt:lpstr>
      <vt:lpstr>Capital Available - Branch</vt:lpstr>
      <vt:lpstr>Capital Available - Domestic</vt:lpstr>
      <vt:lpstr>Asset Discounts</vt:lpstr>
      <vt:lpstr>Asset Default Risk</vt:lpstr>
      <vt:lpstr>Off Balance Sheet Risk</vt:lpstr>
      <vt:lpstr>Foreign Currency Mismatch Risk</vt:lpstr>
      <vt:lpstr>Asset Liability Mismatch Risk</vt:lpstr>
      <vt:lpstr>Mortality Risk</vt:lpstr>
      <vt:lpstr>Morbidity Risk</vt:lpstr>
      <vt:lpstr>Lapse Risk</vt:lpstr>
      <vt:lpstr>Interest Margin Risk</vt:lpstr>
      <vt:lpstr>'Lapse Risk'!Print_Area</vt:lpstr>
      <vt:lpstr>'Capital Available - Branch'!Print_Titles</vt:lpstr>
      <vt:lpstr>'Capital Available - Domestic'!Print_Titles</vt:lpstr>
      <vt:lpstr>'Interest Margin Risk'!Print_Titles</vt:lpstr>
      <vt:lpstr>'Morbidity Risk'!Print_Titles</vt:lpstr>
      <vt:lpstr>'Mortality Risk'!Print_Titles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Marcia Tam-Marks</dc:creator>
  <cp:lastModifiedBy>Kencil McPhee</cp:lastModifiedBy>
  <cp:lastPrinted>2017-01-13T15:01:07Z</cp:lastPrinted>
  <dcterms:created xsi:type="dcterms:W3CDTF">2013-04-24T18:48:16Z</dcterms:created>
  <dcterms:modified xsi:type="dcterms:W3CDTF">2018-03-02T15:43:59Z</dcterms:modified>
</cp:coreProperties>
</file>