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msoit.com\FS\TOR\PUBLIC\Pension Consulting\Regulatory\Reg\Clients\B\BAHAMAS\Actuarial\Solvency and Capital\Guidelines and Worksheet\2023\"/>
    </mc:Choice>
  </mc:AlternateContent>
  <xr:revisionPtr revIDLastSave="0" documentId="13_ncr:1_{5FC178B0-C509-465B-91AA-770DF2697771}" xr6:coauthVersionLast="47" xr6:coauthVersionMax="47" xr10:uidLastSave="{00000000-0000-0000-0000-000000000000}"/>
  <bookViews>
    <workbookView xWindow="28680" yWindow="-120" windowWidth="29040" windowHeight="15840" tabRatio="781" activeTab="6" xr2:uid="{00000000-000D-0000-FFFF-FFFF00000000}"/>
  </bookViews>
  <sheets>
    <sheet name="Capital Req Ratio" sheetId="11" r:id="rId1"/>
    <sheet name="Capital Available - Branch" sheetId="15" r:id="rId2"/>
    <sheet name="Capital Available - Domestic" sheetId="16" r:id="rId3"/>
    <sheet name="Capital Available - Branch(QIS)" sheetId="1" r:id="rId4"/>
    <sheet name="Capital Avail - Domestic (QIS)" sheetId="2" r:id="rId5"/>
    <sheet name="Asset Default Risk" sheetId="3" r:id="rId6"/>
    <sheet name="Asset Default Risk (QIS)" sheetId="17" r:id="rId7"/>
    <sheet name="Off Balance Sheet Risk" sheetId="4" r:id="rId8"/>
    <sheet name="Foreign Currency Mismatch Risk" sheetId="18" r:id="rId9"/>
    <sheet name="Foreign Currency Mismatch (QIS)" sheetId="5" r:id="rId10"/>
    <sheet name="Asset Liability Mismatch Risk" sheetId="6" r:id="rId11"/>
    <sheet name="Asset Liability Mismatch (QIS)" sheetId="19" r:id="rId12"/>
    <sheet name="Mortality Risk" sheetId="7" r:id="rId13"/>
    <sheet name="Mortality Risk (QIS)" sheetId="20" r:id="rId14"/>
    <sheet name="Morbidity Risk" sheetId="8" r:id="rId15"/>
    <sheet name="Morbidity Risk (QIS)" sheetId="21" r:id="rId16"/>
    <sheet name="Lapse Risk" sheetId="9" r:id="rId17"/>
    <sheet name="Lapse Risk (QIS)" sheetId="22" r:id="rId18"/>
    <sheet name="Interest Margin Risk" sheetId="10" r:id="rId19"/>
    <sheet name="Interest Margin Risk (QIS)" sheetId="23" r:id="rId20"/>
    <sheet name="Disclosure Items" sheetId="12" r:id="rId21"/>
    <sheet name="Insurance Liability Recon" sheetId="13" r:id="rId22"/>
    <sheet name="IFRS17 Balance Sheet" sheetId="14" r:id="rId23"/>
    <sheet name="Discount Rates" sheetId="24" r:id="rId24"/>
  </sheets>
  <externalReferences>
    <externalReference r:id="rId25"/>
    <externalReference r:id="rId26"/>
    <externalReference r:id="rId27"/>
    <externalReference r:id="rId28"/>
  </externalReferences>
  <definedNames>
    <definedName name="____err1">[1]Errors!#REF!</definedName>
    <definedName name="___err1">[1]Errors!#REF!</definedName>
    <definedName name="__err1" localSheetId="21">[1]Errors!#REF!</definedName>
    <definedName name="__INS10030">#REF!</definedName>
    <definedName name="__nAxPro_column__" localSheetId="20" hidden="1">'Disclosure Items'!$XFB:$XFD</definedName>
    <definedName name="__nAxPro_column__" localSheetId="22" hidden="1">'IFRS17 Balance Sheet'!$XFD:$XFD</definedName>
    <definedName name="__nAxPro_column__" localSheetId="21" hidden="1">'Insurance Liability Recon'!$XFD:$XFD</definedName>
    <definedName name="__nAxPro_row__" localSheetId="20" hidden="1">'Disclosure Items'!$1048567:$1048576</definedName>
    <definedName name="__nAxPro_row__" localSheetId="22" hidden="1">'IFRS17 Balance Sheet'!$1048576:$1048576</definedName>
    <definedName name="__nAxPro_row__" localSheetId="21" hidden="1">'Insurance Liability Recon'!$1048576:$1048576</definedName>
    <definedName name="__PG09015">#REF!</definedName>
    <definedName name="__PG10040">#REF!</definedName>
    <definedName name="__PG70003">#REF!</definedName>
    <definedName name="__PG87038">#REF!</definedName>
    <definedName name="__PG9066">#REF!</definedName>
    <definedName name="_err1" localSheetId="22">[1]Errors!#REF!</definedName>
    <definedName name="_Fill" localSheetId="23" hidden="1">#REF!</definedName>
    <definedName name="_Fill" hidden="1">#REF!</definedName>
    <definedName name="_INS10030">#REF!</definedName>
    <definedName name="_Key1" localSheetId="23" hidden="1">#REF!</definedName>
    <definedName name="_Key1" hidden="1">#REF!</definedName>
    <definedName name="_Order1" hidden="1">255</definedName>
    <definedName name="_Order2" hidden="1">255</definedName>
    <definedName name="_PG09015">#REF!</definedName>
    <definedName name="_PG10040">#REF!</definedName>
    <definedName name="_PG70003">#REF!</definedName>
    <definedName name="_PG87038">#REF!</definedName>
    <definedName name="_PG9066">#REF!</definedName>
    <definedName name="_Sort" localSheetId="23" hidden="1">#REF!</definedName>
    <definedName name="_Sort" hidden="1">#REF!</definedName>
    <definedName name="asc" localSheetId="23">#REF!</definedName>
    <definedName name="asc">#REF!</definedName>
    <definedName name="Ascii_Sum" localSheetId="23">[1]NumAscii!#REF!</definedName>
    <definedName name="Ascii_Sum" localSheetId="22">[1]NumAscii!#REF!</definedName>
    <definedName name="Ascii_Sum" localSheetId="21">[1]NumAscii!#REF!</definedName>
    <definedName name="Ascii_Sum">[1]NumAscii!#REF!</definedName>
    <definedName name="Eligible_Deposits" localSheetId="23">'[2]Disclosure Items'!#REF!</definedName>
    <definedName name="Eligible_Deposits" localSheetId="22">'Disclosure Items'!#REF!</definedName>
    <definedName name="Eligible_Deposits" localSheetId="21">'Disclosure Items'!#REF!</definedName>
    <definedName name="Eligible_Deposits">'Disclosure Items'!#REF!</definedName>
    <definedName name="form" localSheetId="23">[1]Errors!#REF!</definedName>
    <definedName name="form" localSheetId="22">[1]Errors!#REF!</definedName>
    <definedName name="form" localSheetId="21">[1]Errors!#REF!</definedName>
    <definedName name="form">[1]Errors!#REF!</definedName>
    <definedName name="IN10030X" localSheetId="23">#REF!</definedName>
    <definedName name="IN10030X">#REF!</definedName>
    <definedName name="IN10030Y" localSheetId="23">#REF!</definedName>
    <definedName name="IN10030Y">#REF!</definedName>
    <definedName name="LYTB" localSheetId="23">'[3]Carry Forward'!#REF!</definedName>
    <definedName name="LYTB" localSheetId="22">'[3]Carry Forward'!#REF!</definedName>
    <definedName name="LYTB" localSheetId="21">'[3]Carry Forward'!#REF!</definedName>
    <definedName name="LYTB">'[3]Carry Forward'!#REF!</definedName>
    <definedName name="OUTASCI" localSheetId="23">#REF!</definedName>
    <definedName name="OUTASCI">#REF!</definedName>
    <definedName name="PageRef" localSheetId="23">#REF!</definedName>
    <definedName name="PageRef">#REF!</definedName>
    <definedName name="pagetbl" localSheetId="23">#REF!</definedName>
    <definedName name="pagetbl">#REF!</definedName>
    <definedName name="PGCHECK" localSheetId="23">[4]Errors!#REF!</definedName>
    <definedName name="PGCHECK" localSheetId="22">[4]Errors!#REF!</definedName>
    <definedName name="PGCHECK" localSheetId="21">[4]Errors!#REF!</definedName>
    <definedName name="PGCHECK">[4]Errors!#REF!</definedName>
    <definedName name="pgref1" localSheetId="23">[1]Errors!#REF!</definedName>
    <definedName name="pgref1" localSheetId="22">[1]Errors!#REF!</definedName>
    <definedName name="pgref1" localSheetId="21">[1]Errors!#REF!</definedName>
    <definedName name="pgref1">[1]Errors!#REF!</definedName>
    <definedName name="PZZZ" localSheetId="23">#REF!</definedName>
    <definedName name="PZZZ">#REF!</definedName>
    <definedName name="RevB" localSheetId="23">'[4]Trans. Form'!#REF!</definedName>
    <definedName name="RevB" localSheetId="22">'[4]Trans. Form'!#REF!</definedName>
    <definedName name="RevB" localSheetId="21">'[4]Trans. Form'!#REF!</definedName>
    <definedName name="RevB">'[4]Trans. Form'!#REF!</definedName>
    <definedName name="RevC" localSheetId="23">'[4]Trans. Form'!#REF!</definedName>
    <definedName name="RevC" localSheetId="22">'[4]Trans. Form'!#REF!</definedName>
    <definedName name="RevC" localSheetId="21">'[4]Trans. Form'!#REF!</definedName>
    <definedName name="RevC">'[4]Trans. Form'!#REF!</definedName>
    <definedName name="RevD" localSheetId="23">'[4]Trans. Form'!#REF!</definedName>
    <definedName name="RevD" localSheetId="22">'[4]Trans. Form'!#REF!</definedName>
    <definedName name="RevD" localSheetId="21">'[4]Trans. Form'!#REF!</definedName>
    <definedName name="RevD">'[4]Trans. Form'!#REF!</definedName>
    <definedName name="Surplus_Allowance" localSheetId="23">'[2]Disclosure Items'!#REF!</definedName>
    <definedName name="Surplus_Allowance" localSheetId="22">'Disclosure Items'!#REF!</definedName>
    <definedName name="Surplus_Allowance" localSheetId="21">'Disclosure Items'!#REF!</definedName>
    <definedName name="Surplus_Allowance">'Disclosure Items'!#REF!</definedName>
    <definedName name="Taam_sum" localSheetId="23">#REF!</definedName>
    <definedName name="Taam_sum">#REF!</definedName>
    <definedName name="taamdata" localSheetId="23">#REF!</definedName>
    <definedName name="taamdata">#REF!</definedName>
    <definedName name="taamdataex" localSheetId="23">#REF!</definedName>
    <definedName name="taamdataex">#REF!</definedName>
    <definedName name="taamdatain" localSheetId="23">#REF!</definedName>
    <definedName name="taamdatain">#REF!</definedName>
    <definedName name="TAAMSUM" localSheetId="23">#REF!</definedName>
    <definedName name="TAAMSUM">#REF!</definedName>
    <definedName name="TEMP" localSheetId="23">#REF!</definedName>
    <definedName name="TEMP" localSheetId="22">#REF!</definedName>
    <definedName name="TEMP" localSheetId="21">#REF!</definedName>
    <definedName name="TEMP">#REF!</definedName>
    <definedName name="tempstr" localSheetId="23">#REF!</definedName>
    <definedName name="tempstr">#REF!</definedName>
    <definedName name="tempstr1" localSheetId="23">#REF!</definedName>
    <definedName name="tempstr1">#REF!</definedName>
    <definedName name="tempstr2" localSheetId="23">#REF!</definedName>
    <definedName name="tempstr2">#REF!</definedName>
    <definedName name="tempstr3" localSheetId="23">#REF!</definedName>
    <definedName name="tempstr3">#REF!</definedName>
    <definedName name="varpage" localSheetId="23">#REF!</definedName>
    <definedName name="varpage">#REF!</definedName>
    <definedName name="warn1" localSheetId="23">[1]Errors!#REF!</definedName>
    <definedName name="warn1" localSheetId="22">[1]Errors!#REF!</definedName>
    <definedName name="warn1" localSheetId="21">[1]Errors!#REF!</definedName>
    <definedName name="warn1">[1]Errors!#REF!</definedName>
    <definedName name="XRef" localSheetId="23">#REF!</definedName>
    <definedName name="X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1" i="12" l="1"/>
  <c r="C36" i="11"/>
  <c r="E32" i="11"/>
  <c r="E36" i="11" s="1"/>
  <c r="D17" i="2"/>
  <c r="D12" i="2"/>
  <c r="I10" i="11" l="1"/>
  <c r="J9" i="11"/>
  <c r="J10" i="11" s="1"/>
  <c r="J8" i="11"/>
  <c r="D57" i="2"/>
  <c r="M28" i="12" s="1"/>
  <c r="D54" i="2"/>
  <c r="M25" i="12" s="1"/>
  <c r="D55" i="16"/>
  <c r="D52" i="16"/>
  <c r="M29" i="12"/>
  <c r="M27" i="12"/>
  <c r="M26" i="12"/>
  <c r="D12" i="23" l="1"/>
  <c r="F10" i="23"/>
  <c r="F9" i="23"/>
  <c r="F8" i="23"/>
  <c r="A2" i="23"/>
  <c r="A1" i="23"/>
  <c r="E10" i="22"/>
  <c r="E9" i="22"/>
  <c r="E8" i="22"/>
  <c r="A2" i="22"/>
  <c r="A1" i="22"/>
  <c r="E24" i="21"/>
  <c r="E25" i="21" s="1"/>
  <c r="E23" i="21"/>
  <c r="E19" i="21"/>
  <c r="E18" i="21"/>
  <c r="E15" i="21"/>
  <c r="E14" i="21"/>
  <c r="E11" i="21"/>
  <c r="E12" i="21" s="1"/>
  <c r="E10" i="21"/>
  <c r="A2" i="21"/>
  <c r="A1" i="21"/>
  <c r="F26" i="20"/>
  <c r="F25" i="20"/>
  <c r="F24" i="20"/>
  <c r="F22" i="20"/>
  <c r="F21" i="20"/>
  <c r="F20" i="20"/>
  <c r="F19" i="20"/>
  <c r="F17" i="20"/>
  <c r="F14" i="20"/>
  <c r="F13" i="20"/>
  <c r="F12" i="20"/>
  <c r="F11" i="20"/>
  <c r="F10" i="20"/>
  <c r="F9" i="20"/>
  <c r="F8" i="20"/>
  <c r="A2" i="20"/>
  <c r="A1" i="20"/>
  <c r="C18" i="19"/>
  <c r="C15" i="19"/>
  <c r="C10" i="19"/>
  <c r="C11" i="19" s="1"/>
  <c r="A2" i="19"/>
  <c r="A1" i="19"/>
  <c r="A2" i="18"/>
  <c r="A1" i="18"/>
  <c r="E17" i="18"/>
  <c r="G17" i="18" s="1"/>
  <c r="G14" i="18"/>
  <c r="E14" i="18"/>
  <c r="E13" i="18"/>
  <c r="G13" i="18" s="1"/>
  <c r="E10" i="18"/>
  <c r="G10" i="18" s="1"/>
  <c r="E9" i="18"/>
  <c r="G9" i="18" s="1"/>
  <c r="B50" i="17"/>
  <c r="M23" i="12" s="1"/>
  <c r="D49" i="17"/>
  <c r="D48" i="17"/>
  <c r="D47" i="17"/>
  <c r="D46" i="17"/>
  <c r="D45" i="17"/>
  <c r="D44" i="17"/>
  <c r="D43" i="17"/>
  <c r="D42" i="17"/>
  <c r="D41" i="17"/>
  <c r="D40" i="17"/>
  <c r="D39" i="17"/>
  <c r="D38" i="17"/>
  <c r="D37" i="17"/>
  <c r="D36" i="17"/>
  <c r="D34" i="17"/>
  <c r="D33" i="17"/>
  <c r="D32" i="17"/>
  <c r="D30" i="17"/>
  <c r="D29" i="17"/>
  <c r="D28" i="17"/>
  <c r="D27" i="17"/>
  <c r="D26" i="17"/>
  <c r="D25" i="17"/>
  <c r="D24" i="17"/>
  <c r="D23" i="17"/>
  <c r="D22" i="17"/>
  <c r="D21" i="17"/>
  <c r="D20" i="17"/>
  <c r="D19" i="17"/>
  <c r="D18" i="17"/>
  <c r="D17" i="17"/>
  <c r="D16" i="17"/>
  <c r="D15" i="17"/>
  <c r="D14" i="17"/>
  <c r="D13" i="17"/>
  <c r="D12" i="17"/>
  <c r="D11" i="17"/>
  <c r="D10" i="17"/>
  <c r="D9" i="17"/>
  <c r="D8" i="17"/>
  <c r="A2" i="17"/>
  <c r="A1" i="17"/>
  <c r="A3" i="2"/>
  <c r="A3" i="1"/>
  <c r="A3" i="16"/>
  <c r="A3" i="15"/>
  <c r="A2" i="16"/>
  <c r="A1" i="16"/>
  <c r="A2" i="15"/>
  <c r="A1" i="15"/>
  <c r="D57" i="16"/>
  <c r="C28" i="11" s="1"/>
  <c r="D43" i="16"/>
  <c r="D18" i="16"/>
  <c r="D42" i="16" s="1"/>
  <c r="D17" i="16"/>
  <c r="D10" i="16"/>
  <c r="D27" i="16" s="1"/>
  <c r="D15" i="15"/>
  <c r="D10" i="15"/>
  <c r="D16" i="15" s="1"/>
  <c r="C19" i="19" l="1"/>
  <c r="C20" i="19" s="1"/>
  <c r="C22" i="19" s="1"/>
  <c r="E12" i="11" s="1"/>
  <c r="G18" i="18"/>
  <c r="C11" i="11" s="1"/>
  <c r="E20" i="21"/>
  <c r="D44" i="16"/>
  <c r="F12" i="23"/>
  <c r="E16" i="11" s="1"/>
  <c r="E16" i="21"/>
  <c r="E27" i="21" s="1"/>
  <c r="E14" i="11" s="1"/>
  <c r="D52" i="17"/>
  <c r="E9" i="11" s="1"/>
  <c r="E13" i="22"/>
  <c r="E15" i="11" s="1"/>
  <c r="D21" i="16"/>
  <c r="F28" i="20"/>
  <c r="E13" i="11" s="1"/>
  <c r="D15" i="16"/>
  <c r="D23" i="16" l="1"/>
  <c r="E23" i="16" l="1"/>
  <c r="C26" i="11"/>
  <c r="D39" i="16"/>
  <c r="D30" i="16"/>
  <c r="D32" i="16" s="1"/>
  <c r="D46" i="16" s="1"/>
  <c r="D47" i="16" s="1"/>
  <c r="D49" i="16" l="1"/>
  <c r="D58" i="16" s="1"/>
  <c r="C30" i="11" s="1"/>
  <c r="C27" i="11"/>
  <c r="B43" i="14"/>
  <c r="B45" i="14" s="1"/>
  <c r="B38" i="14"/>
  <c r="B46" i="14" s="1"/>
  <c r="B23" i="14"/>
  <c r="G21" i="13"/>
  <c r="F21" i="13"/>
  <c r="E21" i="13"/>
  <c r="D21" i="13"/>
  <c r="C21" i="13"/>
  <c r="B21" i="13"/>
  <c r="G16" i="13"/>
  <c r="F16" i="13"/>
  <c r="E16" i="13"/>
  <c r="D16" i="13"/>
  <c r="C16" i="13"/>
  <c r="B16" i="13"/>
  <c r="G12" i="13"/>
  <c r="F12" i="13"/>
  <c r="E12" i="13"/>
  <c r="D12" i="13"/>
  <c r="C12" i="13"/>
  <c r="B12" i="13"/>
  <c r="G7" i="13"/>
  <c r="F7" i="13"/>
  <c r="E7" i="13"/>
  <c r="E24" i="13" s="1"/>
  <c r="D7" i="13"/>
  <c r="C7" i="13"/>
  <c r="B7" i="13"/>
  <c r="B24" i="13" s="1"/>
  <c r="M32" i="12"/>
  <c r="C24" i="13" l="1"/>
  <c r="C25" i="13" s="1"/>
  <c r="D24" i="13"/>
  <c r="M33" i="12"/>
  <c r="F24" i="13"/>
  <c r="F25" i="13" s="1"/>
  <c r="G24" i="13"/>
  <c r="G25" i="13" s="1"/>
  <c r="B25" i="13"/>
  <c r="D25" i="13"/>
  <c r="E25" i="13"/>
  <c r="B28" i="13" l="1"/>
  <c r="B27" i="13"/>
  <c r="B29" i="13" s="1"/>
  <c r="A2" i="10" l="1"/>
  <c r="A1" i="10"/>
  <c r="A2" i="9"/>
  <c r="A1" i="9"/>
  <c r="A2" i="8"/>
  <c r="A1" i="8"/>
  <c r="A2" i="7"/>
  <c r="A1" i="7"/>
  <c r="A2" i="6"/>
  <c r="A1" i="6"/>
  <c r="A2" i="5"/>
  <c r="A1" i="5"/>
  <c r="A2" i="4"/>
  <c r="A1" i="4"/>
  <c r="A2" i="3"/>
  <c r="A1" i="3"/>
  <c r="A2" i="2"/>
  <c r="A1" i="2"/>
  <c r="A2" i="1"/>
  <c r="A1" i="1"/>
  <c r="F12" i="10"/>
  <c r="C16" i="11" s="1"/>
  <c r="D12" i="10"/>
  <c r="F10" i="10"/>
  <c r="F9" i="10"/>
  <c r="F8" i="10"/>
  <c r="E10" i="9"/>
  <c r="E9" i="9"/>
  <c r="E8" i="9"/>
  <c r="E13" i="9" s="1"/>
  <c r="C15" i="11" s="1"/>
  <c r="E24" i="8"/>
  <c r="E23" i="8"/>
  <c r="E25" i="8" s="1"/>
  <c r="E19" i="8"/>
  <c r="E18" i="8"/>
  <c r="E15" i="8"/>
  <c r="E14" i="8"/>
  <c r="E16" i="8" s="1"/>
  <c r="E11" i="8"/>
  <c r="E10" i="8"/>
  <c r="E12" i="8" s="1"/>
  <c r="F26" i="7"/>
  <c r="F25" i="7"/>
  <c r="F24" i="7"/>
  <c r="F22" i="7"/>
  <c r="F21" i="7"/>
  <c r="F20" i="7"/>
  <c r="F19" i="7"/>
  <c r="F17" i="7"/>
  <c r="F14" i="7"/>
  <c r="F13" i="7"/>
  <c r="F12" i="7"/>
  <c r="F11" i="7"/>
  <c r="F10" i="7"/>
  <c r="F9" i="7"/>
  <c r="F8" i="7"/>
  <c r="C18" i="6"/>
  <c r="C15" i="6"/>
  <c r="C19" i="6" s="1"/>
  <c r="C10" i="6"/>
  <c r="C11" i="6" s="1"/>
  <c r="E17" i="5"/>
  <c r="G17" i="5" s="1"/>
  <c r="E14" i="5"/>
  <c r="G14" i="5" s="1"/>
  <c r="E13" i="5"/>
  <c r="G13" i="5" s="1"/>
  <c r="E10" i="5"/>
  <c r="G10" i="5" s="1"/>
  <c r="E9" i="5"/>
  <c r="G9" i="5" s="1"/>
  <c r="D17" i="4"/>
  <c r="F17" i="4" s="1"/>
  <c r="D16" i="4"/>
  <c r="F16" i="4" s="1"/>
  <c r="D15" i="4"/>
  <c r="F15" i="4" s="1"/>
  <c r="F14" i="4"/>
  <c r="D14" i="4"/>
  <c r="D12" i="4"/>
  <c r="F12" i="4" s="1"/>
  <c r="D11" i="4"/>
  <c r="F11" i="4" s="1"/>
  <c r="D10" i="4"/>
  <c r="F10" i="4" s="1"/>
  <c r="D9" i="4"/>
  <c r="F9" i="4" s="1"/>
  <c r="B51" i="3"/>
  <c r="D50" i="3"/>
  <c r="D49" i="3"/>
  <c r="D48" i="3"/>
  <c r="D47" i="3"/>
  <c r="D46" i="3"/>
  <c r="D45" i="3"/>
  <c r="D44" i="3"/>
  <c r="D43" i="3"/>
  <c r="D42" i="3"/>
  <c r="D41" i="3"/>
  <c r="D40" i="3"/>
  <c r="D39" i="3"/>
  <c r="D38" i="3"/>
  <c r="D37" i="3"/>
  <c r="D35" i="3"/>
  <c r="D34" i="3"/>
  <c r="D33" i="3"/>
  <c r="D31" i="3"/>
  <c r="D30" i="3"/>
  <c r="D29" i="3"/>
  <c r="D28" i="3"/>
  <c r="D27" i="3"/>
  <c r="D26" i="3"/>
  <c r="D25" i="3"/>
  <c r="D24" i="3"/>
  <c r="D23" i="3"/>
  <c r="D22" i="3"/>
  <c r="D21" i="3"/>
  <c r="D20" i="3"/>
  <c r="D19" i="3"/>
  <c r="D18" i="3"/>
  <c r="D17" i="3"/>
  <c r="D16" i="3"/>
  <c r="D15" i="3"/>
  <c r="D14" i="3"/>
  <c r="D13" i="3"/>
  <c r="D12" i="3"/>
  <c r="D11" i="3"/>
  <c r="D10" i="3"/>
  <c r="D9" i="3"/>
  <c r="D8" i="3"/>
  <c r="D59" i="2"/>
  <c r="E28" i="11" s="1"/>
  <c r="D20" i="2"/>
  <c r="D44" i="2" s="1"/>
  <c r="D19" i="2"/>
  <c r="D23" i="2" s="1"/>
  <c r="D15" i="1"/>
  <c r="D10" i="1"/>
  <c r="D16" i="1" s="1"/>
  <c r="F28" i="7" l="1"/>
  <c r="C13" i="11" s="1"/>
  <c r="D45" i="2"/>
  <c r="E20" i="8"/>
  <c r="E27" i="8" s="1"/>
  <c r="C14" i="11" s="1"/>
  <c r="D53" i="3"/>
  <c r="C9" i="11" s="1"/>
  <c r="D25" i="2"/>
  <c r="E26" i="11" s="1"/>
  <c r="C20" i="6"/>
  <c r="C22" i="6" s="1"/>
  <c r="C12" i="11" s="1"/>
  <c r="D46" i="2"/>
  <c r="G18" i="5"/>
  <c r="E11" i="11" s="1"/>
  <c r="F19" i="4"/>
  <c r="D29" i="2"/>
  <c r="E25" i="2" l="1"/>
  <c r="D32" i="2"/>
  <c r="D34" i="2" s="1"/>
  <c r="D41" i="2"/>
  <c r="E10" i="11"/>
  <c r="C10" i="11"/>
  <c r="C22" i="11" s="1"/>
  <c r="C35" i="11" s="1"/>
  <c r="D48" i="2" l="1"/>
  <c r="D49" i="2" s="1"/>
  <c r="D51" i="2" s="1"/>
  <c r="D60" i="2" s="1"/>
  <c r="E30" i="11" s="1"/>
  <c r="E27" i="11"/>
  <c r="E21" i="11"/>
  <c r="E17" i="11"/>
  <c r="E22" i="11" l="1"/>
  <c r="E3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A2" authorId="0" shapeId="0" xr:uid="{00000000-0006-0000-0000-000001000000}">
      <text>
        <r>
          <rPr>
            <b/>
            <sz val="9"/>
            <color indexed="81"/>
            <rFont val="Tahoma"/>
            <family val="2"/>
          </rPr>
          <t>Please ensure that you select your organization's 'Entity Type.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Simone Balkissoon</author>
  </authors>
  <commentList>
    <comment ref="A13" authorId="0" shapeId="0" xr:uid="{00000000-0006-0000-0300-000001000000}">
      <text>
        <r>
          <rPr>
            <sz val="9"/>
            <color indexed="81"/>
            <rFont val="Tahoma"/>
            <family val="2"/>
          </rPr>
          <t>Actuarial reserves calculated as per IFRS 17 requirements but excluding the Contractual Service Margin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Simone Balkissoon</author>
  </authors>
  <commentList>
    <comment ref="A5" authorId="0" shapeId="0" xr:uid="{00000000-0006-0000-0400-000001000000}">
      <text>
        <r>
          <rPr>
            <sz val="9"/>
            <color indexed="81"/>
            <rFont val="Tahoma"/>
            <family val="2"/>
          </rPr>
          <t>Capital needs to be adjusted for changes in the actuarial liabilities determined in accordance with IFRS 17 requirements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B25" authorId="0" shapeId="0" xr:uid="{00000000-0006-0000-0500-000001000000}">
      <text>
        <r>
          <rPr>
            <b/>
            <sz val="9"/>
            <color indexed="81"/>
            <rFont val="Tahoma"/>
            <family val="2"/>
          </rPr>
          <t>Insurers may use the “look through” approach for Mutual Funds for the underlying assets of the fund; using the corresponding factors on a pro rata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Simone Balkissoon</author>
    <author>Kencil McPhee</author>
  </authors>
  <commentList>
    <comment ref="B6" authorId="0" shapeId="0" xr:uid="{00000000-0006-0000-0600-000001000000}">
      <text>
        <r>
          <rPr>
            <sz val="9"/>
            <color indexed="81"/>
            <rFont val="Tahoma"/>
            <family val="2"/>
          </rPr>
          <t xml:space="preserve">IFRS 17 Balance sheet values </t>
        </r>
        <r>
          <rPr>
            <b/>
            <u/>
            <sz val="9"/>
            <color indexed="81"/>
            <rFont val="Tahoma"/>
            <family val="2"/>
          </rPr>
          <t>net</t>
        </r>
        <r>
          <rPr>
            <sz val="9"/>
            <color indexed="81"/>
            <rFont val="Tahoma"/>
            <family val="2"/>
          </rPr>
          <t xml:space="preserve"> of IFRS 9 provisions</t>
        </r>
      </text>
    </comment>
    <comment ref="B25" authorId="1" shapeId="0" xr:uid="{00000000-0006-0000-0600-000002000000}">
      <text>
        <r>
          <rPr>
            <b/>
            <sz val="9"/>
            <color indexed="81"/>
            <rFont val="Tahoma"/>
            <family val="2"/>
          </rPr>
          <t>Insurers may use the “look through” approach for Mutual Funds for the underlying assets of the fund; using the corresponding factors on a pro rata basis.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Simone Balkissoon</author>
  </authors>
  <commentList>
    <comment ref="C6" authorId="0" shapeId="0" xr:uid="{00000000-0006-0000-0900-000001000000}">
      <text>
        <r>
          <rPr>
            <sz val="9"/>
            <color indexed="81"/>
            <rFont val="Tahoma"/>
            <family val="2"/>
          </rPr>
          <t>Liabilities determined in accordance with IFRS 17 requirements</t>
        </r>
      </text>
    </comment>
  </commentList>
</comments>
</file>

<file path=xl/sharedStrings.xml><?xml version="1.0" encoding="utf-8"?>
<sst xmlns="http://schemas.openxmlformats.org/spreadsheetml/2006/main" count="812" uniqueCount="365">
  <si>
    <t>Page 2(a)</t>
  </si>
  <si>
    <t>Available Capital</t>
  </si>
  <si>
    <t>BAH$'000</t>
  </si>
  <si>
    <t>Assets</t>
  </si>
  <si>
    <t>Total initial deposit (s.43 Insurance Act 2005)</t>
  </si>
  <si>
    <t xml:space="preserve">       Statutory Funds held in trust (s.45(4) Insurance Act 2005)</t>
  </si>
  <si>
    <t>Other Assets</t>
  </si>
  <si>
    <t>Total Assets</t>
  </si>
  <si>
    <t>I</t>
  </si>
  <si>
    <t>Less</t>
  </si>
  <si>
    <t>Deductions</t>
  </si>
  <si>
    <t>Total Liabilities and Reserves</t>
  </si>
  <si>
    <t>Other (specify)</t>
  </si>
  <si>
    <t>Total Deductions</t>
  </si>
  <si>
    <t>J</t>
  </si>
  <si>
    <t xml:space="preserve">Total Capital Available                                                                                                 </t>
  </si>
  <si>
    <t>I-J</t>
  </si>
  <si>
    <t>Disclosure Item: Contractual Service Margin</t>
  </si>
  <si>
    <t>Page 2(b)</t>
  </si>
  <si>
    <r>
      <t xml:space="preserve">Tier 1 - </t>
    </r>
    <r>
      <rPr>
        <sz val="10"/>
        <rFont val="Arial"/>
        <family val="2"/>
      </rPr>
      <t>refer to Guideline 4 A(a)</t>
    </r>
  </si>
  <si>
    <t>Ordinary shares</t>
  </si>
  <si>
    <t xml:space="preserve">       Contributed surplus</t>
  </si>
  <si>
    <t>Retained earnings</t>
  </si>
  <si>
    <t>Less: Contractual service margins reported as assets</t>
  </si>
  <si>
    <t>Plus: Contractual service margins reported as liabilities</t>
  </si>
  <si>
    <t>Preference shares (not to exceed 33% of Tier 1 Capital ex Pref Shares)</t>
  </si>
  <si>
    <t>Life surplus reserves on Par &amp; Non Par business</t>
  </si>
  <si>
    <t>Revaluation reserves</t>
  </si>
  <si>
    <t>Non-controlling interest</t>
  </si>
  <si>
    <t>Other (including financial instruments specifically approved prior to Dec 31, 2014)</t>
  </si>
  <si>
    <t>Gross Tier 1 Capital</t>
  </si>
  <si>
    <t>A</t>
  </si>
  <si>
    <r>
      <t>Deductions -</t>
    </r>
    <r>
      <rPr>
        <sz val="10"/>
        <rFont val="Arial"/>
        <family val="2"/>
      </rPr>
      <t xml:space="preserve"> refer to Guideline 4 A(b)</t>
    </r>
  </si>
  <si>
    <t>Cash surrender value deficiencies (0% in year 1; 33% in year 2; 67% in year 3; 100% thereafter)</t>
  </si>
  <si>
    <t xml:space="preserve">Negative policy liabilities (0% in year 1; 33% in year 2; 67% in year 3; 100% thereafter) </t>
  </si>
  <si>
    <t>Unrealized gains on assets included in retained earnings, revaluation reserves or life surplus reserves</t>
  </si>
  <si>
    <t>Other</t>
  </si>
  <si>
    <t>B</t>
  </si>
  <si>
    <r>
      <t xml:space="preserve">Net Tier 1 Capital </t>
    </r>
    <r>
      <rPr>
        <sz val="10"/>
        <rFont val="Arial"/>
        <family val="2"/>
      </rPr>
      <t>(must be in excess of minimum under Regulation 60)</t>
    </r>
  </si>
  <si>
    <t>C=A-B</t>
  </si>
  <si>
    <r>
      <t xml:space="preserve">Tier 2 Capital - </t>
    </r>
    <r>
      <rPr>
        <sz val="10"/>
        <rFont val="Arial"/>
        <family val="2"/>
      </rPr>
      <t>refer Guideline 4 (B)</t>
    </r>
  </si>
  <si>
    <t xml:space="preserve">Tier 2A </t>
  </si>
  <si>
    <t>Preference Shares excluded in Tier 1 due to limit</t>
  </si>
  <si>
    <t>Hybrid Capital</t>
  </si>
  <si>
    <t>Unrealized gains on assets (excluding gains on real estate)</t>
  </si>
  <si>
    <t>Unrealized gains on real estate  (limited to 20% of Net Tier 1 Capital)</t>
  </si>
  <si>
    <t>Gross Tier 2A Capital</t>
  </si>
  <si>
    <t>D</t>
  </si>
  <si>
    <r>
      <t xml:space="preserve">Tier 2B </t>
    </r>
    <r>
      <rPr>
        <u/>
        <sz val="10"/>
        <rFont val="Arial"/>
        <family val="2"/>
      </rPr>
      <t>(</t>
    </r>
    <r>
      <rPr>
        <sz val="10"/>
        <rFont val="Arial"/>
        <family val="2"/>
      </rPr>
      <t>Limited Life Instruments)</t>
    </r>
  </si>
  <si>
    <t>Preference Shares</t>
  </si>
  <si>
    <t>Subordinated Debt</t>
  </si>
  <si>
    <t>Other Debentures</t>
  </si>
  <si>
    <r>
      <t xml:space="preserve">Gross Tier 2B Capital </t>
    </r>
    <r>
      <rPr>
        <sz val="10"/>
        <rFont val="Arial"/>
        <family val="2"/>
      </rPr>
      <t>(limited to 50% of Net Tier 1 Capital)</t>
    </r>
  </si>
  <si>
    <t>E</t>
  </si>
  <si>
    <t>Tier 2C</t>
  </si>
  <si>
    <t xml:space="preserve">Negative policy liabilities deducted from Tier 1 </t>
  </si>
  <si>
    <t>Cash Surrender value deficiencies on an aggregate basis x 75%</t>
  </si>
  <si>
    <t>Gross Tier 2C Capital</t>
  </si>
  <si>
    <t>F</t>
  </si>
  <si>
    <t>Total Tier 2 Capital</t>
  </si>
  <si>
    <t>G</t>
  </si>
  <si>
    <r>
      <t xml:space="preserve">Tier 2 Capital Allowed  </t>
    </r>
    <r>
      <rPr>
        <sz val="10"/>
        <rFont val="Arial"/>
        <family val="2"/>
      </rPr>
      <t xml:space="preserve"> (cannot be greater than Tier 1 Capital) </t>
    </r>
    <r>
      <rPr>
        <b/>
        <sz val="10"/>
        <rFont val="Arial"/>
        <family val="2"/>
      </rPr>
      <t xml:space="preserve">           </t>
    </r>
  </si>
  <si>
    <t>H</t>
  </si>
  <si>
    <t>Total Tier 1 and 2 Capital</t>
  </si>
  <si>
    <r>
      <t xml:space="preserve">DEDUCTIONS </t>
    </r>
    <r>
      <rPr>
        <sz val="10"/>
        <rFont val="Arial"/>
        <family val="2"/>
      </rPr>
      <t>-refer Guideline 4 C</t>
    </r>
  </si>
  <si>
    <t>Goodwill and other intangible assets</t>
  </si>
  <si>
    <t>Back to back placements</t>
  </si>
  <si>
    <t>Pension Plan assets</t>
  </si>
  <si>
    <t>Investment in financial subsidiaries</t>
  </si>
  <si>
    <t>Page 4</t>
  </si>
  <si>
    <t>Asset Default Risk Charge</t>
  </si>
  <si>
    <t>C</t>
  </si>
  <si>
    <t>Amount</t>
  </si>
  <si>
    <t xml:space="preserve">Factor </t>
  </si>
  <si>
    <t>Required Capital (A*B)</t>
  </si>
  <si>
    <t>Cash, bank balances and bank deposits</t>
  </si>
  <si>
    <t>Bank certificates of deposit</t>
  </si>
  <si>
    <t>Treasury bills</t>
  </si>
  <si>
    <t>Treasury notes/bonds</t>
  </si>
  <si>
    <t>Government and government guaranteed securities</t>
  </si>
  <si>
    <t>Government corporation/agency bonds (not guaranteed)</t>
  </si>
  <si>
    <t>Corporate bonds - listed</t>
  </si>
  <si>
    <t>Corporate bonds - non-listed</t>
  </si>
  <si>
    <t>Real estate / Investment Property</t>
  </si>
  <si>
    <t>Equity securities - listed</t>
  </si>
  <si>
    <t>Equity securities - non-listed</t>
  </si>
  <si>
    <t>Preferred shares - listed</t>
  </si>
  <si>
    <t>Preferred shares - non-listed</t>
  </si>
  <si>
    <t>Other debt instruments - listed</t>
  </si>
  <si>
    <t>Other debt instruments - non-listed</t>
  </si>
  <si>
    <t>Mortgage loans - performing</t>
  </si>
  <si>
    <t>Mortgage loans - non-performing (overdue 90 days or more)</t>
  </si>
  <si>
    <t>Mutual funds</t>
  </si>
  <si>
    <t>Investment in related parties if not financial subsidiary</t>
  </si>
  <si>
    <t>Other investments</t>
  </si>
  <si>
    <t>Policy loans</t>
  </si>
  <si>
    <t>Due from reinsurers</t>
  </si>
  <si>
    <t>Deferred acquisition costs</t>
  </si>
  <si>
    <t>Receivables from agents:</t>
  </si>
  <si>
    <t>0 - 30 days outstanding</t>
  </si>
  <si>
    <t>31 - 60 days outstanding</t>
  </si>
  <si>
    <t>Over 60 days outstanding</t>
  </si>
  <si>
    <t>Premium receivables:</t>
  </si>
  <si>
    <t>Interest receivable on investments</t>
  </si>
  <si>
    <t>Land and building (used in operations)</t>
  </si>
  <si>
    <t>Accounts receivable</t>
  </si>
  <si>
    <t>Prepayments</t>
  </si>
  <si>
    <t>Equipment and machinery</t>
  </si>
  <si>
    <t>Office, furniture and fixtures</t>
  </si>
  <si>
    <t>Computer software</t>
  </si>
  <si>
    <t>Leasehold improvements</t>
  </si>
  <si>
    <t>Motor vehicles</t>
  </si>
  <si>
    <t>Other assets</t>
  </si>
  <si>
    <t>Total Asset Default Risk Charge</t>
  </si>
  <si>
    <t>Page 5</t>
  </si>
  <si>
    <t>Off Balance Sheet Risk Charge</t>
  </si>
  <si>
    <t>Adjustment for Collateral / Guarantee</t>
  </si>
  <si>
    <t>Net Assets A-B</t>
  </si>
  <si>
    <t>Required Capital (C*D)</t>
  </si>
  <si>
    <t>Off Balance Sheet Asset</t>
  </si>
  <si>
    <t>Asset 1</t>
  </si>
  <si>
    <t>Asset 2</t>
  </si>
  <si>
    <t>Asset 3</t>
  </si>
  <si>
    <t>Asset 4</t>
  </si>
  <si>
    <t>Off Balance Sheet Liability</t>
  </si>
  <si>
    <t>Liability 1</t>
  </si>
  <si>
    <t>Liability 2</t>
  </si>
  <si>
    <t>Liability 3</t>
  </si>
  <si>
    <t>Liability 4</t>
  </si>
  <si>
    <t>Total Off Balance Sheet Risk Charge</t>
  </si>
  <si>
    <t>Page 6</t>
  </si>
  <si>
    <t>Foreign Currency Mismatch Risk Charge</t>
  </si>
  <si>
    <t>Currency</t>
  </si>
  <si>
    <t>Assets backing liabilities denominated in Currency</t>
  </si>
  <si>
    <t>Liabilities denominated in Currency</t>
  </si>
  <si>
    <t>Exchange Rate used for conversion to Bahamas dollars</t>
  </si>
  <si>
    <t>Net Open Position in BAH$ (A-B)*C (absolute value)</t>
  </si>
  <si>
    <t>Factor</t>
  </si>
  <si>
    <t>Required Capital (D*E)</t>
  </si>
  <si>
    <t>$'000</t>
  </si>
  <si>
    <t>Countries rated BBB and above</t>
  </si>
  <si>
    <t>Currency 1</t>
  </si>
  <si>
    <t>Currency 2</t>
  </si>
  <si>
    <r>
      <t>Countries rated BBB</t>
    </r>
    <r>
      <rPr>
        <b/>
        <u/>
        <vertAlign val="superscript"/>
        <sz val="10"/>
        <color theme="1"/>
        <rFont val="Arial"/>
        <family val="2"/>
      </rPr>
      <t>-</t>
    </r>
    <r>
      <rPr>
        <b/>
        <u/>
        <sz val="10"/>
        <color theme="1"/>
        <rFont val="Arial"/>
        <family val="2"/>
      </rPr>
      <t xml:space="preserve"> and below</t>
    </r>
  </si>
  <si>
    <t xml:space="preserve">Deduct: </t>
  </si>
  <si>
    <t>Mismatch provision in policy liabilities</t>
  </si>
  <si>
    <t>Total Foreign Exchange Risk Charge</t>
  </si>
  <si>
    <t>Page 7</t>
  </si>
  <si>
    <t>Asset Liability Mismatch Risk Charge</t>
  </si>
  <si>
    <t>Liabilities</t>
  </si>
  <si>
    <t>Liabilities after 1% change in valuation interest rate</t>
  </si>
  <si>
    <t>Absolute Change in Liabilities</t>
  </si>
  <si>
    <t>10% of Absolute Change in Liabilities</t>
  </si>
  <si>
    <t>Liabilities after 1% shift in assets</t>
  </si>
  <si>
    <t>Assets after 1% shift in assets</t>
  </si>
  <si>
    <t>Absolute Change in Assets</t>
  </si>
  <si>
    <t>C-D</t>
  </si>
  <si>
    <t>If E &gt; 0, Min (E,B) Else B</t>
  </si>
  <si>
    <t>Total Asset Liability Risk Charge</t>
  </si>
  <si>
    <t>Page 8</t>
  </si>
  <si>
    <t>Mortality Risk Charge</t>
  </si>
  <si>
    <t xml:space="preserve">Type of policy </t>
  </si>
  <si>
    <t xml:space="preserve">Measure of exposure </t>
  </si>
  <si>
    <t>Term</t>
  </si>
  <si>
    <t>Exposure</t>
  </si>
  <si>
    <t xml:space="preserve">Individual Life </t>
  </si>
  <si>
    <t xml:space="preserve">Net amount at risk </t>
  </si>
  <si>
    <t>Less than 1 year guaranteed term remaining</t>
  </si>
  <si>
    <t>1-5 years guaranteed term remaining</t>
  </si>
  <si>
    <t>Over 5 years guaranteed term remaining</t>
  </si>
  <si>
    <t xml:space="preserve">Group Life </t>
  </si>
  <si>
    <t xml:space="preserve">Participating Adjustable Life &amp; Universal Life, where mortality costs are reasonably flexible. </t>
  </si>
  <si>
    <t xml:space="preserve">Where this is not the case, use the factors for “All other policies” </t>
  </si>
  <si>
    <t xml:space="preserve">Accidental Death and Dismemberment: </t>
  </si>
  <si>
    <t xml:space="preserve">Participating, Adjustable Life &amp; Universal Life </t>
  </si>
  <si>
    <t xml:space="preserve">Individual and Group Life </t>
  </si>
  <si>
    <t>Over 5 years guaranteed term remaining)</t>
  </si>
  <si>
    <t xml:space="preserve">All annuities involving life contingencies </t>
  </si>
  <si>
    <t xml:space="preserve">Total policy liabilities </t>
  </si>
  <si>
    <t xml:space="preserve">All other policies </t>
  </si>
  <si>
    <t>Total Mortality Risk Charge</t>
  </si>
  <si>
    <t>Page 9</t>
  </si>
  <si>
    <t>Morbidity Risk Charge</t>
  </si>
  <si>
    <t>New Claims Risk</t>
  </si>
  <si>
    <t>Annual net earned premium</t>
  </si>
  <si>
    <t>Death/Disability Waiver Riders</t>
  </si>
  <si>
    <t xml:space="preserve">Individual </t>
  </si>
  <si>
    <t>Group</t>
  </si>
  <si>
    <t>Total Waivers</t>
  </si>
  <si>
    <t>Disability Income/Personal Accident Insurance</t>
  </si>
  <si>
    <t>Total Disability Income/PA</t>
  </si>
  <si>
    <t>Health Insurance</t>
  </si>
  <si>
    <t>Total Health Insurance</t>
  </si>
  <si>
    <t>Continuing Claims Risk</t>
  </si>
  <si>
    <t>Reported and open claim reserves related to claims incurred</t>
  </si>
  <si>
    <t>Disabled Lives Reserve</t>
  </si>
  <si>
    <t>IBNR Reserve</t>
  </si>
  <si>
    <t>Total Continuing Claims Risk</t>
  </si>
  <si>
    <t>Total Morbidity Risk Charge</t>
  </si>
  <si>
    <t>Page 10</t>
  </si>
  <si>
    <t>Lapse Risk Charge</t>
  </si>
  <si>
    <t>Line of Business</t>
  </si>
  <si>
    <t>Lapse assumption change</t>
  </si>
  <si>
    <t>Total Policy Liabilities (valuation assumptions)</t>
  </si>
  <si>
    <t>Total Policy Liabilities (change lapse assumption)</t>
  </si>
  <si>
    <t>Capital Required  (B-A)</t>
  </si>
  <si>
    <t>Individual Life PAR</t>
  </si>
  <si>
    <t>+/- 7.5%</t>
  </si>
  <si>
    <t>Individual Life Adjustable Premium</t>
  </si>
  <si>
    <t>Other (Please specify)</t>
  </si>
  <si>
    <t>+/- 15%</t>
  </si>
  <si>
    <t>Total Capital Required for Lapse Risk</t>
  </si>
  <si>
    <t>Page 11</t>
  </si>
  <si>
    <t>Interest Margin Risk Charge</t>
  </si>
  <si>
    <t>Type of Business</t>
  </si>
  <si>
    <t>Risk Exposure (see notes below)</t>
  </si>
  <si>
    <t>Net Policy Liabilities</t>
  </si>
  <si>
    <t>Capital Required   (B*C)</t>
  </si>
  <si>
    <t xml:space="preserve">Guaranteed Investment Contract (GIC) type deferred annuities that are renewable at new business rates; policies with no repricing risk; policy liabilities that are not discounted for interest </t>
  </si>
  <si>
    <t>Policy Liabilities net of Reinsurance</t>
  </si>
  <si>
    <t xml:space="preserve">Adjustable premiums/adjustable interest credits, Universal life where the crediting rates are reasonably flexible, Other types of GIC policies. </t>
  </si>
  <si>
    <t>Total Interest Margin Risk Charge</t>
  </si>
  <si>
    <t>Ref to Guide:</t>
  </si>
  <si>
    <t>5 H</t>
  </si>
  <si>
    <t>No factor should be applied to accumulation annuities where the contract offers renewal only at the rate for new business or for which no renewal option is offered. In all other cases a factor of 0.5% should be applied.</t>
  </si>
  <si>
    <t>Company Name:</t>
  </si>
  <si>
    <t>Page 1</t>
  </si>
  <si>
    <t>Entity Type:</t>
  </si>
  <si>
    <t>Period End:</t>
  </si>
  <si>
    <t>CAPITAL REQUIREMENT - Long-term Insurance</t>
  </si>
  <si>
    <t>RISK BASED CAPITAL MEASURE</t>
  </si>
  <si>
    <t>EXISTING</t>
  </si>
  <si>
    <t>B$'000</t>
  </si>
  <si>
    <t>Capital Required</t>
  </si>
  <si>
    <t>Interest Margin Pricing Risk Charge</t>
  </si>
  <si>
    <t>Operational Risk</t>
  </si>
  <si>
    <t>Other (specify below)</t>
  </si>
  <si>
    <t>Diversification Credit</t>
  </si>
  <si>
    <t xml:space="preserve">Total Capital Required </t>
  </si>
  <si>
    <t>Capital Available</t>
  </si>
  <si>
    <t>Net Tier 1 Capital</t>
  </si>
  <si>
    <t>Total Capital Available</t>
  </si>
  <si>
    <t>Capital Requirement Ratio</t>
  </si>
  <si>
    <t>Capital Surplus/Shortfall</t>
  </si>
  <si>
    <t>Item</t>
  </si>
  <si>
    <t>Description</t>
  </si>
  <si>
    <t>Companies are asked to reconcile insurance contract liability changes from IFRS4 to IFRS17 bases.  Please see 'Insurance Liability Recon' tab.</t>
  </si>
  <si>
    <t>All Figures (B$'000)</t>
  </si>
  <si>
    <t>Product Group</t>
  </si>
  <si>
    <t>Portfolio 1</t>
  </si>
  <si>
    <t>Portfolio 2</t>
  </si>
  <si>
    <t>Portfolio 3</t>
  </si>
  <si>
    <t>Portfolio 4</t>
  </si>
  <si>
    <t>Portfolio 5</t>
  </si>
  <si>
    <t>Portfolio 6</t>
  </si>
  <si>
    <t>Portfolio 7</t>
  </si>
  <si>
    <t>Portfolio 8</t>
  </si>
  <si>
    <t>Portfolio 9</t>
  </si>
  <si>
    <t>Portfolio 10</t>
  </si>
  <si>
    <t>Total</t>
  </si>
  <si>
    <t>*</t>
  </si>
  <si>
    <t>Best Estimate Actuarial Liabilities</t>
  </si>
  <si>
    <t>Risk Adjustment</t>
  </si>
  <si>
    <t>Contractual Service Margin</t>
  </si>
  <si>
    <t>Aggregate Cash Surrender Value Deficiencies</t>
  </si>
  <si>
    <t>* Items are net of reinsurance</t>
  </si>
  <si>
    <t>Asset Reconciliation</t>
  </si>
  <si>
    <t>Assets Included in calculation of required capital</t>
  </si>
  <si>
    <t>Assets excluded from available capital</t>
  </si>
  <si>
    <t>Pension plan assets</t>
  </si>
  <si>
    <t>Total assets from financial statements</t>
  </si>
  <si>
    <t>Difference</t>
  </si>
  <si>
    <t>Reconciliation of Insurance Contract Liabilities and Reinsurance Contract Held Assets</t>
  </si>
  <si>
    <t>The insurer is required to report business separately by currency but converted to Bahamian $.</t>
  </si>
  <si>
    <t>Bahamian $ Business</t>
  </si>
  <si>
    <t>US $ Business</t>
  </si>
  <si>
    <t>Other currency business</t>
  </si>
  <si>
    <t>Gross</t>
  </si>
  <si>
    <t>Ceded</t>
  </si>
  <si>
    <t xml:space="preserve">Insurance contract liabilities under IFRS4 </t>
  </si>
  <si>
    <t>Changes due to future cash flows (break down optional)</t>
  </si>
  <si>
    <t xml:space="preserve">    - Reclassification of contracts based on scope of IFRS 17 Standards</t>
  </si>
  <si>
    <t xml:space="preserve">    - Consideration of contract boundary</t>
  </si>
  <si>
    <t xml:space="preserve">    - Change to directly attributable expenses</t>
  </si>
  <si>
    <t xml:space="preserve">    - Other (please provide comments)</t>
  </si>
  <si>
    <t>Changes due to moving from PfADs to Risk Adjustment</t>
  </si>
  <si>
    <t xml:space="preserve">    - Removal of economic PfADs</t>
  </si>
  <si>
    <t xml:space="preserve">    - Impact of (any) non-economic PfAD vs Risk Adjustment</t>
  </si>
  <si>
    <t>Changes due to moving to IFRS 17 discount rates</t>
  </si>
  <si>
    <t xml:space="preserve">    - Impact of discount rates on future cash flows</t>
  </si>
  <si>
    <t xml:space="preserve">    - Impact of discount rates on Risk Adjustment (if applicable)</t>
  </si>
  <si>
    <t>Changes due to CSM</t>
  </si>
  <si>
    <t xml:space="preserve">    - Guarantees</t>
  </si>
  <si>
    <t>Total Changes</t>
  </si>
  <si>
    <t>Insurance contract liabilities under IFRS17</t>
  </si>
  <si>
    <t xml:space="preserve">Total Gross Insurance Contract Liabilities under IFRS 17 </t>
  </si>
  <si>
    <t xml:space="preserve">Total Reinsurance Contract Held Assets under IFRS 17 </t>
  </si>
  <si>
    <t>Total Net Insurance contract Liabilities under IFRS 17</t>
  </si>
  <si>
    <t>CONSOLIDATED STATEMENT OF FINANCIAL POSITION</t>
  </si>
  <si>
    <t>IFRS17 Basis</t>
  </si>
  <si>
    <t>Cash and cash equivalents</t>
  </si>
  <si>
    <t>Financial Investments</t>
  </si>
  <si>
    <t xml:space="preserve">    - Measured at fair value</t>
  </si>
  <si>
    <t xml:space="preserve">    - Measured at amortized cost</t>
  </si>
  <si>
    <t xml:space="preserve">    - Transferred under securities lending and repurchase agreements</t>
  </si>
  <si>
    <t>Receivables</t>
  </si>
  <si>
    <t>Current tax assets</t>
  </si>
  <si>
    <t>Insurance contract assets</t>
  </si>
  <si>
    <t>Reinsurance contract assets</t>
  </si>
  <si>
    <t>Investment property</t>
  </si>
  <si>
    <t>Equity accounted investees</t>
  </si>
  <si>
    <t>Property &amp; Equipment</t>
  </si>
  <si>
    <t xml:space="preserve">    - Owner-occupied property at fair value</t>
  </si>
  <si>
    <t xml:space="preserve">    - Leased property and equipment</t>
  </si>
  <si>
    <t xml:space="preserve">    - Other</t>
  </si>
  <si>
    <t>Intangible assets and goodwill</t>
  </si>
  <si>
    <t>Deferred tax assets</t>
  </si>
  <si>
    <t>Payables</t>
  </si>
  <si>
    <t>Derivative liabilities</t>
  </si>
  <si>
    <t>Current tax liabilities</t>
  </si>
  <si>
    <t>Investment contract liabilities</t>
  </si>
  <si>
    <t>Third party interests in consolidated funds</t>
  </si>
  <si>
    <t>Insurance contract liabilities</t>
  </si>
  <si>
    <t>Reinsurance contract liabilities</t>
  </si>
  <si>
    <t>Loans and borrowings</t>
  </si>
  <si>
    <t>Lease liabilities</t>
  </si>
  <si>
    <t>Provisions</t>
  </si>
  <si>
    <t>Deferred tax liabilities</t>
  </si>
  <si>
    <t>Other liabilities</t>
  </si>
  <si>
    <t>Total Liabilities</t>
  </si>
  <si>
    <t>Equity</t>
  </si>
  <si>
    <t>Share capital and share premium</t>
  </si>
  <si>
    <t>Other reserves</t>
  </si>
  <si>
    <t>Equity attributable to owners of the Company</t>
  </si>
  <si>
    <t>Non-controlling interests</t>
  </si>
  <si>
    <t>Total Equity</t>
  </si>
  <si>
    <t>Total Liabilities and Equity</t>
  </si>
  <si>
    <t>Net Best Estimate Negative Reserves</t>
  </si>
  <si>
    <t>Valuation Approach</t>
  </si>
  <si>
    <t>General Measurement Model</t>
  </si>
  <si>
    <t>Variable Fee Approach</t>
  </si>
  <si>
    <t>Premium Allocation Approach</t>
  </si>
  <si>
    <t>Companies are asked to disclose valuation approach (GMM, VFA, PAA), net best estimate actuarial liabilities, risk adjustment, CSM,  net best estimate negative reserves and CSVDs by portfolio.  A template is provided below, companies should name the portfolios and add additional columns as needed.</t>
  </si>
  <si>
    <t>Companies are asked to disclose their IFRS 17 discount rates using the tab 'Discount rates Disclosure'.</t>
  </si>
  <si>
    <t>Maturity (years)</t>
  </si>
  <si>
    <t>Spot yield curve before sovereign risk adjustment</t>
  </si>
  <si>
    <t>Spot yield curve after sovereign risk adjustment</t>
  </si>
  <si>
    <t>Spot yields for Liquidity Bucket 1</t>
  </si>
  <si>
    <t>Spot yields for Liquidity Bucket 2</t>
  </si>
  <si>
    <t>Spot yields for Liquidity Bucket 3</t>
  </si>
  <si>
    <t>Spot yields for Liquidity Bucket 4</t>
  </si>
  <si>
    <t>Companies are asked to define the liquidity buckets and add additional columns as needed</t>
  </si>
  <si>
    <t>Branch</t>
  </si>
  <si>
    <t>Domestic</t>
  </si>
  <si>
    <t>Minimum Required Capital</t>
  </si>
  <si>
    <t>Minimum Deposits / Share Capital</t>
  </si>
  <si>
    <t>Domestic Company</t>
  </si>
  <si>
    <t>Asset for Insurance Acquisition Cash Flows</t>
  </si>
  <si>
    <t>Reinsurance Contracts Held Assets</t>
  </si>
  <si>
    <t>QIS 2</t>
  </si>
  <si>
    <t>Please disclose the insurer's IFRS17 balance sheet as at December 2022 using the template provided on the tab "IFRS17 Balance sheet"</t>
  </si>
  <si>
    <t>Please demonstrate that the assets included in the determination of the required capital for asset risks plus the assets excluded from available capital less insurance receivables included in the insurance contract liability reconcile to the total assets as shown in the balance sheet.  A template is provided for this purpose below.</t>
  </si>
  <si>
    <t>Insurance receivables included in the IFRS 17 insurance contract liability</t>
  </si>
  <si>
    <t>Company's own IFRS 17 Discount rates used in the QIS 2</t>
  </si>
  <si>
    <t>Total IFRS 9 provisions netted off assets on IFRS 17 bal sheet at Dec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</si>
</sst>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 #,##0_-;_-* &quot;-&quot;??_-;_-@_-"/>
    <numFmt numFmtId="166" formatCode="0.000"/>
    <numFmt numFmtId="167" formatCode="0.0"/>
    <numFmt numFmtId="168" formatCode="mm/dd/yyyy;@"/>
    <numFmt numFmtId="169" formatCode="_(* #,##0_);_(* \(#,##0\);_(* &quot;-&quot;??_);_(@_)"/>
  </numFmts>
  <fonts count="45">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sz val="10"/>
      <color theme="1"/>
      <name val="Arial"/>
      <family val="2"/>
    </font>
    <font>
      <b/>
      <sz val="10"/>
      <name val="Arial"/>
      <family val="2"/>
    </font>
    <font>
      <sz val="10"/>
      <name val="Arial"/>
      <family val="2"/>
    </font>
    <font>
      <b/>
      <i/>
      <sz val="10"/>
      <name val="Arial"/>
      <family val="2"/>
    </font>
    <font>
      <sz val="9"/>
      <color indexed="81"/>
      <name val="Tahoma"/>
      <family val="2"/>
    </font>
    <font>
      <sz val="11"/>
      <color theme="1"/>
      <name val="Arial"/>
      <family val="2"/>
    </font>
    <font>
      <b/>
      <sz val="10"/>
      <color rgb="FF000000"/>
      <name val="Arial"/>
      <family val="2"/>
    </font>
    <font>
      <sz val="10"/>
      <color rgb="FF000000"/>
      <name val="Arial"/>
      <family val="2"/>
    </font>
    <font>
      <b/>
      <i/>
      <sz val="10"/>
      <color theme="3" tint="-0.499984740745262"/>
      <name val="Arial"/>
      <family val="2"/>
    </font>
    <font>
      <b/>
      <i/>
      <sz val="10"/>
      <color rgb="FFFF0000"/>
      <name val="Arial"/>
      <family val="2"/>
    </font>
    <font>
      <u/>
      <sz val="10"/>
      <name val="Arial"/>
      <family val="2"/>
    </font>
    <font>
      <sz val="12"/>
      <color theme="1"/>
      <name val="Calibri"/>
      <family val="2"/>
      <scheme val="minor"/>
    </font>
    <font>
      <i/>
      <sz val="10"/>
      <color theme="1"/>
      <name val="Arial"/>
      <family val="2"/>
    </font>
    <font>
      <b/>
      <u/>
      <sz val="10"/>
      <color theme="1"/>
      <name val="Arial"/>
      <family val="2"/>
    </font>
    <font>
      <b/>
      <sz val="10"/>
      <color theme="1"/>
      <name val="Arial"/>
      <family val="2"/>
    </font>
    <font>
      <b/>
      <sz val="9"/>
      <color indexed="81"/>
      <name val="Tahoma"/>
      <family val="2"/>
    </font>
    <font>
      <b/>
      <u/>
      <vertAlign val="superscript"/>
      <sz val="10"/>
      <color theme="1"/>
      <name val="Arial"/>
      <family val="2"/>
    </font>
    <font>
      <b/>
      <u/>
      <sz val="11"/>
      <color theme="1"/>
      <name val="Calibri"/>
      <family val="2"/>
      <scheme val="minor"/>
    </font>
    <font>
      <b/>
      <i/>
      <sz val="10"/>
      <color theme="1"/>
      <name val="Arial"/>
      <family val="2"/>
    </font>
    <font>
      <b/>
      <sz val="12"/>
      <name val="Arial"/>
      <family val="2"/>
    </font>
    <font>
      <b/>
      <u/>
      <sz val="12"/>
      <color theme="1"/>
      <name val="Arial"/>
      <family val="2"/>
    </font>
    <font>
      <b/>
      <sz val="12"/>
      <color theme="1"/>
      <name val="Arial"/>
      <family val="2"/>
    </font>
    <font>
      <sz val="12"/>
      <color theme="1"/>
      <name val="Arial"/>
      <family val="2"/>
    </font>
    <font>
      <b/>
      <u/>
      <sz val="12"/>
      <name val="Arial"/>
      <family val="2"/>
    </font>
    <font>
      <b/>
      <sz val="14"/>
      <name val="Arial"/>
      <family val="2"/>
    </font>
    <font>
      <b/>
      <sz val="11"/>
      <name val="Arial"/>
      <family val="2"/>
    </font>
    <font>
      <b/>
      <sz val="11"/>
      <color theme="1"/>
      <name val="Arial"/>
      <family val="2"/>
    </font>
    <font>
      <u/>
      <sz val="11"/>
      <color theme="10"/>
      <name val="Calibri"/>
      <family val="2"/>
      <scheme val="minor"/>
    </font>
    <font>
      <b/>
      <u/>
      <sz val="11"/>
      <color theme="10"/>
      <name val="Arial"/>
      <family val="2"/>
    </font>
    <font>
      <sz val="8"/>
      <name val="Arial"/>
      <family val="2"/>
    </font>
    <font>
      <sz val="12"/>
      <name val="CG Times (WN)"/>
    </font>
    <font>
      <sz val="10"/>
      <color rgb="FF000000"/>
      <name val="Cambria"/>
      <family val="1"/>
    </font>
    <font>
      <b/>
      <sz val="10"/>
      <color rgb="FFFF0000"/>
      <name val="Arial"/>
      <family val="2"/>
    </font>
    <font>
      <sz val="12"/>
      <name val="Arial"/>
      <family val="2"/>
    </font>
    <font>
      <b/>
      <u/>
      <sz val="9"/>
      <color indexed="81"/>
      <name val="Tahoma"/>
      <family val="2"/>
    </font>
    <font>
      <sz val="10"/>
      <name val="Arial"/>
      <family val="2"/>
    </font>
    <font>
      <b/>
      <sz val="11"/>
      <name val="Calibri"/>
      <family val="2"/>
    </font>
    <font>
      <b/>
      <sz val="11"/>
      <color rgb="FF000000"/>
      <name val="Calibri"/>
      <family val="2"/>
    </font>
    <font>
      <sz val="10"/>
      <color rgb="FF000000"/>
      <name val="Calibri"/>
      <family val="2"/>
    </font>
    <font>
      <i/>
      <sz val="11"/>
      <name val="Calibri"/>
      <family val="2"/>
    </font>
    <font>
      <sz val="10"/>
      <color rgb="FFFF0000"/>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
      <patternFill patternType="solid">
        <fgColor rgb="FFB4B4B4"/>
        <bgColor indexed="64"/>
      </patternFill>
    </fill>
    <fill>
      <patternFill patternType="solid">
        <fgColor theme="8" tint="0.7999816888943144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0" fontId="1" fillId="0" borderId="0"/>
    <xf numFmtId="0" fontId="31" fillId="0" borderId="0" applyNumberFormat="0" applyFill="0" applyBorder="0" applyAlignment="0" applyProtection="0"/>
    <xf numFmtId="0" fontId="6" fillId="0" borderId="0"/>
    <xf numFmtId="0" fontId="33" fillId="0" borderId="0"/>
    <xf numFmtId="0" fontId="34" fillId="0" borderId="0"/>
    <xf numFmtId="164" fontId="6" fillId="0" borderId="0" applyFont="0" applyFill="0" applyBorder="0" applyAlignment="0" applyProtection="0"/>
    <xf numFmtId="9" fontId="1" fillId="0" borderId="0" applyFont="0" applyFill="0" applyBorder="0" applyAlignment="0" applyProtection="0"/>
    <xf numFmtId="0" fontId="39" fillId="0" borderId="0"/>
    <xf numFmtId="43" fontId="1" fillId="0" borderId="0" applyFont="0" applyFill="0" applyBorder="0" applyAlignment="0" applyProtection="0"/>
  </cellStyleXfs>
  <cellXfs count="340">
    <xf numFmtId="0" fontId="0" fillId="0" borderId="0" xfId="0"/>
    <xf numFmtId="0" fontId="3" fillId="2" borderId="0" xfId="0" applyFont="1" applyFill="1"/>
    <xf numFmtId="0" fontId="3" fillId="0" borderId="0" xfId="0" applyFont="1" applyAlignment="1">
      <alignment wrapText="1"/>
    </xf>
    <xf numFmtId="49" fontId="4" fillId="0" borderId="0" xfId="0" applyNumberFormat="1" applyFont="1"/>
    <xf numFmtId="0" fontId="0" fillId="0" borderId="0" xfId="0" applyProtection="1">
      <protection locked="0"/>
    </xf>
    <xf numFmtId="0" fontId="3" fillId="0" borderId="0" xfId="0" applyFont="1"/>
    <xf numFmtId="0" fontId="5" fillId="0" borderId="1" xfId="0" applyFont="1" applyBorder="1"/>
    <xf numFmtId="0" fontId="3" fillId="0" borderId="1" xfId="0" applyFont="1" applyBorder="1"/>
    <xf numFmtId="0" fontId="6" fillId="0" borderId="2" xfId="0" applyFont="1" applyBorder="1" applyAlignment="1">
      <alignment horizontal="center"/>
    </xf>
    <xf numFmtId="0" fontId="6" fillId="0" borderId="3" xfId="0" applyFont="1" applyBorder="1" applyAlignment="1">
      <alignment horizontal="right"/>
    </xf>
    <xf numFmtId="0" fontId="6" fillId="0" borderId="0" xfId="0" applyFont="1"/>
    <xf numFmtId="0" fontId="6" fillId="0" borderId="0" xfId="0" applyFont="1" applyProtection="1">
      <protection locked="0"/>
    </xf>
    <xf numFmtId="0" fontId="5" fillId="0" borderId="4" xfId="0" applyFont="1" applyBorder="1"/>
    <xf numFmtId="0" fontId="3" fillId="0" borderId="4" xfId="0" applyFont="1" applyBorder="1"/>
    <xf numFmtId="0" fontId="6" fillId="0" borderId="5" xfId="0" applyFont="1" applyBorder="1" applyAlignment="1">
      <alignment horizontal="center"/>
    </xf>
    <xf numFmtId="0" fontId="6" fillId="0" borderId="6" xfId="0" applyFont="1" applyBorder="1"/>
    <xf numFmtId="0" fontId="6" fillId="0" borderId="4" xfId="0" applyFont="1" applyBorder="1" applyAlignment="1">
      <alignment horizontal="left" indent="3"/>
    </xf>
    <xf numFmtId="38" fontId="4" fillId="2" borderId="6" xfId="0" applyNumberFormat="1" applyFont="1" applyFill="1" applyBorder="1" applyProtection="1">
      <protection locked="0"/>
    </xf>
    <xf numFmtId="0" fontId="6" fillId="0" borderId="4" xfId="0" applyFont="1" applyBorder="1"/>
    <xf numFmtId="38" fontId="4" fillId="3" borderId="6" xfId="0" applyNumberFormat="1" applyFont="1" applyFill="1" applyBorder="1"/>
    <xf numFmtId="0" fontId="5" fillId="0" borderId="4" xfId="0" applyFont="1" applyBorder="1" applyAlignment="1">
      <alignment horizontal="left" indent="3"/>
    </xf>
    <xf numFmtId="38" fontId="4" fillId="0" borderId="6" xfId="0" applyNumberFormat="1" applyFont="1" applyBorder="1"/>
    <xf numFmtId="38" fontId="6" fillId="2" borderId="6" xfId="0" applyNumberFormat="1" applyFont="1" applyFill="1" applyBorder="1" applyProtection="1">
      <protection locked="0"/>
    </xf>
    <xf numFmtId="0" fontId="7" fillId="0" borderId="4" xfId="0" applyFont="1" applyBorder="1"/>
    <xf numFmtId="38" fontId="5" fillId="3" borderId="7" xfId="0" applyNumberFormat="1" applyFont="1" applyFill="1" applyBorder="1"/>
    <xf numFmtId="0" fontId="7" fillId="0" borderId="0" xfId="0" applyFont="1"/>
    <xf numFmtId="0" fontId="7" fillId="0" borderId="0" xfId="0" applyFont="1" applyProtection="1">
      <protection locked="0"/>
    </xf>
    <xf numFmtId="0" fontId="5" fillId="0" borderId="8" xfId="0" applyFont="1" applyBorder="1"/>
    <xf numFmtId="0" fontId="5" fillId="0" borderId="8" xfId="0" quotePrefix="1" applyFont="1" applyBorder="1"/>
    <xf numFmtId="0" fontId="6" fillId="0" borderId="9" xfId="0" applyFont="1" applyBorder="1" applyAlignment="1">
      <alignment horizontal="center"/>
    </xf>
    <xf numFmtId="38" fontId="5" fillId="3" borderId="10" xfId="0" applyNumberFormat="1" applyFont="1" applyFill="1" applyBorder="1"/>
    <xf numFmtId="0" fontId="5" fillId="0" borderId="0" xfId="0" applyFont="1"/>
    <xf numFmtId="0" fontId="5" fillId="0" borderId="0" xfId="0" applyFont="1" applyProtection="1">
      <protection locked="0"/>
    </xf>
    <xf numFmtId="0" fontId="0" fillId="0" borderId="0" xfId="0" applyAlignment="1">
      <alignment horizontal="center"/>
    </xf>
    <xf numFmtId="0" fontId="2" fillId="0" borderId="11" xfId="0" applyFont="1" applyBorder="1"/>
    <xf numFmtId="0" fontId="0" fillId="0" borderId="12" xfId="0" applyBorder="1"/>
    <xf numFmtId="0" fontId="0" fillId="0" borderId="12" xfId="0" applyBorder="1" applyAlignment="1">
      <alignment horizontal="center"/>
    </xf>
    <xf numFmtId="38" fontId="4" fillId="2" borderId="13" xfId="0" applyNumberFormat="1" applyFont="1" applyFill="1" applyBorder="1" applyProtection="1">
      <protection locked="0"/>
    </xf>
    <xf numFmtId="0" fontId="9" fillId="0" borderId="0" xfId="0" applyFont="1"/>
    <xf numFmtId="38" fontId="4" fillId="2" borderId="5" xfId="0" applyNumberFormat="1" applyFont="1" applyFill="1" applyBorder="1" applyProtection="1">
      <protection locked="0"/>
    </xf>
    <xf numFmtId="38" fontId="10" fillId="3" borderId="2" xfId="0" applyNumberFormat="1" applyFont="1" applyFill="1" applyBorder="1"/>
    <xf numFmtId="38" fontId="6" fillId="0" borderId="6" xfId="0" applyNumberFormat="1" applyFont="1" applyBorder="1"/>
    <xf numFmtId="9" fontId="6" fillId="2" borderId="4" xfId="0" applyNumberFormat="1" applyFont="1" applyFill="1" applyBorder="1" applyAlignment="1" applyProtection="1">
      <alignment horizontal="left" indent="3"/>
      <protection locked="0"/>
    </xf>
    <xf numFmtId="38" fontId="6" fillId="2" borderId="5" xfId="0" applyNumberFormat="1" applyFont="1" applyFill="1" applyBorder="1" applyProtection="1">
      <protection locked="0"/>
    </xf>
    <xf numFmtId="38" fontId="6" fillId="3" borderId="6" xfId="0" applyNumberFormat="1" applyFont="1" applyFill="1" applyBorder="1"/>
    <xf numFmtId="38" fontId="11" fillId="2" borderId="6" xfId="0" applyNumberFormat="1" applyFont="1" applyFill="1" applyBorder="1" applyProtection="1">
      <protection locked="0"/>
    </xf>
    <xf numFmtId="38" fontId="5" fillId="3" borderId="2" xfId="0" applyNumberFormat="1" applyFont="1" applyFill="1" applyBorder="1"/>
    <xf numFmtId="38" fontId="5" fillId="4" borderId="6" xfId="0" applyNumberFormat="1" applyFont="1" applyFill="1" applyBorder="1"/>
    <xf numFmtId="38" fontId="5" fillId="3" borderId="14" xfId="0" applyNumberFormat="1" applyFont="1" applyFill="1" applyBorder="1"/>
    <xf numFmtId="38" fontId="12" fillId="0" borderId="0" xfId="0" applyNumberFormat="1" applyFont="1" applyAlignment="1">
      <alignment horizontal="left"/>
    </xf>
    <xf numFmtId="38" fontId="13" fillId="0" borderId="0" xfId="0" applyNumberFormat="1" applyFont="1" applyAlignment="1">
      <alignment horizontal="center"/>
    </xf>
    <xf numFmtId="38" fontId="5" fillId="3" borderId="15" xfId="0" applyNumberFormat="1" applyFont="1" applyFill="1" applyBorder="1"/>
    <xf numFmtId="0" fontId="11" fillId="0" borderId="4" xfId="0" applyFont="1" applyBorder="1" applyAlignment="1">
      <alignment horizontal="left" indent="3"/>
    </xf>
    <xf numFmtId="38" fontId="5" fillId="3" borderId="16" xfId="0" applyNumberFormat="1" applyFont="1" applyFill="1" applyBorder="1"/>
    <xf numFmtId="38" fontId="7" fillId="4" borderId="16" xfId="0" applyNumberFormat="1" applyFont="1" applyFill="1" applyBorder="1"/>
    <xf numFmtId="0" fontId="9" fillId="0" borderId="0" xfId="0" applyFont="1" applyAlignment="1">
      <alignment horizontal="center"/>
    </xf>
    <xf numFmtId="0" fontId="3" fillId="2" borderId="0" xfId="0" applyFont="1" applyFill="1" applyAlignment="1">
      <alignment wrapText="1"/>
    </xf>
    <xf numFmtId="49" fontId="15" fillId="0" borderId="0" xfId="0" applyNumberFormat="1" applyFont="1"/>
    <xf numFmtId="0" fontId="4" fillId="0" borderId="0" xfId="0" applyFont="1"/>
    <xf numFmtId="0" fontId="4" fillId="0" borderId="2" xfId="0" applyFont="1" applyBorder="1"/>
    <xf numFmtId="0" fontId="3" fillId="0" borderId="17"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0" xfId="0" applyFont="1" applyAlignment="1">
      <alignment horizontal="center" wrapText="1"/>
    </xf>
    <xf numFmtId="0" fontId="3" fillId="0" borderId="6" xfId="0" applyFont="1" applyBorder="1" applyAlignment="1">
      <alignment horizontal="center" wrapText="1"/>
    </xf>
    <xf numFmtId="0" fontId="4" fillId="0" borderId="5" xfId="0" applyFont="1" applyBorder="1"/>
    <xf numFmtId="3" fontId="4" fillId="2" borderId="18" xfId="1" applyNumberFormat="1" applyFont="1" applyFill="1" applyBorder="1" applyProtection="1">
      <protection locked="0"/>
    </xf>
    <xf numFmtId="4" fontId="4" fillId="0" borderId="0" xfId="1" applyNumberFormat="1" applyFont="1" applyAlignment="1">
      <alignment horizontal="center"/>
    </xf>
    <xf numFmtId="3" fontId="4" fillId="0" borderId="6" xfId="0" applyNumberFormat="1" applyFont="1" applyBorder="1" applyAlignment="1">
      <alignment horizontal="center"/>
    </xf>
    <xf numFmtId="0" fontId="4" fillId="0" borderId="5" xfId="0" applyFont="1" applyBorder="1" applyAlignment="1">
      <alignment wrapText="1"/>
    </xf>
    <xf numFmtId="3" fontId="4" fillId="2" borderId="0" xfId="1" applyNumberFormat="1" applyFont="1" applyFill="1" applyProtection="1">
      <protection locked="0"/>
    </xf>
    <xf numFmtId="3" fontId="4" fillId="0" borderId="4" xfId="1" applyNumberFormat="1" applyFont="1" applyBorder="1"/>
    <xf numFmtId="0" fontId="16" fillId="0" borderId="5" xfId="0" applyFont="1" applyBorder="1" applyAlignment="1">
      <alignment horizontal="right"/>
    </xf>
    <xf numFmtId="3" fontId="4" fillId="2" borderId="19" xfId="1" applyNumberFormat="1" applyFont="1" applyFill="1" applyBorder="1" applyProtection="1">
      <protection locked="0"/>
    </xf>
    <xf numFmtId="3" fontId="4" fillId="2" borderId="20" xfId="1" applyNumberFormat="1" applyFont="1" applyFill="1" applyBorder="1" applyProtection="1">
      <protection locked="0"/>
    </xf>
    <xf numFmtId="0" fontId="17" fillId="0" borderId="5" xfId="0" applyFont="1" applyBorder="1"/>
    <xf numFmtId="3" fontId="4" fillId="0" borderId="0" xfId="1" applyNumberFormat="1" applyFont="1"/>
    <xf numFmtId="3" fontId="4" fillId="0" borderId="0" xfId="0" applyNumberFormat="1" applyFont="1" applyAlignment="1">
      <alignment horizontal="center"/>
    </xf>
    <xf numFmtId="0" fontId="17" fillId="0" borderId="9" xfId="0" applyFont="1" applyBorder="1"/>
    <xf numFmtId="3" fontId="4" fillId="0" borderId="21" xfId="0" applyNumberFormat="1" applyFont="1" applyBorder="1" applyAlignment="1">
      <alignment horizontal="center"/>
    </xf>
    <xf numFmtId="3" fontId="18" fillId="0" borderId="10" xfId="0" applyNumberFormat="1" applyFont="1" applyBorder="1" applyAlignment="1">
      <alignment horizontal="center"/>
    </xf>
    <xf numFmtId="0" fontId="17" fillId="5" borderId="5" xfId="0" applyFont="1" applyFill="1" applyBorder="1"/>
    <xf numFmtId="0" fontId="4" fillId="5" borderId="0" xfId="0" applyFont="1" applyFill="1"/>
    <xf numFmtId="0" fontId="4" fillId="5" borderId="6" xfId="0" applyFont="1" applyFill="1" applyBorder="1"/>
    <xf numFmtId="3" fontId="4" fillId="5" borderId="0" xfId="0" applyNumberFormat="1" applyFont="1" applyFill="1" applyAlignment="1">
      <alignment horizontal="center"/>
    </xf>
    <xf numFmtId="3" fontId="4" fillId="5" borderId="6" xfId="0" applyNumberFormat="1" applyFont="1" applyFill="1" applyBorder="1" applyAlignment="1">
      <alignment horizontal="center"/>
    </xf>
    <xf numFmtId="0" fontId="17" fillId="0" borderId="0" xfId="0" applyFont="1"/>
    <xf numFmtId="0" fontId="6" fillId="0" borderId="2" xfId="0" applyFont="1" applyBorder="1"/>
    <xf numFmtId="0" fontId="3" fillId="0" borderId="1"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0" xfId="0" applyAlignment="1">
      <alignment horizont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0" applyFont="1" applyBorder="1" applyAlignment="1">
      <alignment horizontal="center" vertical="center" wrapText="1"/>
    </xf>
    <xf numFmtId="38" fontId="0" fillId="0" borderId="4" xfId="1" applyNumberFormat="1" applyFont="1" applyBorder="1" applyAlignment="1">
      <alignment horizontal="center"/>
    </xf>
    <xf numFmtId="38" fontId="0" fillId="0" borderId="0" xfId="1" applyNumberFormat="1" applyFont="1" applyAlignment="1">
      <alignment horizontal="center"/>
    </xf>
    <xf numFmtId="38" fontId="0" fillId="0" borderId="6" xfId="1" applyNumberFormat="1" applyFont="1" applyBorder="1" applyAlignment="1">
      <alignment horizontal="center"/>
    </xf>
    <xf numFmtId="165" fontId="4" fillId="2" borderId="18" xfId="1" applyNumberFormat="1" applyFont="1" applyFill="1" applyBorder="1" applyProtection="1">
      <protection locked="0"/>
    </xf>
    <xf numFmtId="38" fontId="0" fillId="0" borderId="6" xfId="1" applyNumberFormat="1" applyFont="1" applyBorder="1" applyAlignment="1">
      <alignment horizontal="right"/>
    </xf>
    <xf numFmtId="3" fontId="0" fillId="0" borderId="4" xfId="1" applyNumberFormat="1" applyFont="1" applyBorder="1" applyAlignment="1">
      <alignment horizontal="center"/>
    </xf>
    <xf numFmtId="3" fontId="0" fillId="0" borderId="0" xfId="1" applyNumberFormat="1" applyFont="1" applyAlignment="1">
      <alignment horizontal="center"/>
    </xf>
    <xf numFmtId="0" fontId="0" fillId="0" borderId="5" xfId="0" applyBorder="1"/>
    <xf numFmtId="0" fontId="21" fillId="0" borderId="5" xfId="0" applyFont="1" applyBorder="1"/>
    <xf numFmtId="0" fontId="2" fillId="0" borderId="9" xfId="0" applyFont="1" applyBorder="1"/>
    <xf numFmtId="38" fontId="0" fillId="0" borderId="8" xfId="1" applyNumberFormat="1" applyFont="1" applyBorder="1" applyAlignment="1">
      <alignment horizontal="center"/>
    </xf>
    <xf numFmtId="38" fontId="0" fillId="0" borderId="21" xfId="1" applyNumberFormat="1" applyFont="1" applyBorder="1" applyAlignment="1">
      <alignment horizontal="center"/>
    </xf>
    <xf numFmtId="0" fontId="0" fillId="0" borderId="21" xfId="0" applyBorder="1"/>
    <xf numFmtId="38" fontId="0" fillId="0" borderId="10" xfId="1" applyNumberFormat="1" applyFont="1" applyBorder="1" applyAlignment="1">
      <alignment horizontal="right"/>
    </xf>
    <xf numFmtId="0" fontId="17" fillId="5" borderId="5" xfId="0" quotePrefix="1" applyFont="1" applyFill="1" applyBorder="1"/>
    <xf numFmtId="0" fontId="4" fillId="5" borderId="5" xfId="0" applyFont="1" applyFill="1" applyBorder="1"/>
    <xf numFmtId="3" fontId="4" fillId="2" borderId="26" xfId="1" applyNumberFormat="1" applyFont="1" applyFill="1" applyBorder="1" applyAlignment="1" applyProtection="1">
      <alignment horizontal="right"/>
      <protection locked="0"/>
    </xf>
    <xf numFmtId="3" fontId="4" fillId="2" borderId="22" xfId="1" applyNumberFormat="1" applyFont="1" applyFill="1" applyBorder="1" applyAlignment="1" applyProtection="1">
      <alignment horizontal="right"/>
      <protection locked="0"/>
    </xf>
    <xf numFmtId="0" fontId="22" fillId="0" borderId="2" xfId="0" applyFont="1" applyBorder="1"/>
    <xf numFmtId="3" fontId="18" fillId="0" borderId="2" xfId="0" applyNumberFormat="1" applyFont="1" applyBorder="1" applyAlignment="1">
      <alignment horizontal="right"/>
    </xf>
    <xf numFmtId="0" fontId="22" fillId="0" borderId="9" xfId="0" applyFont="1" applyBorder="1"/>
    <xf numFmtId="3" fontId="18" fillId="0" borderId="9" xfId="0" applyNumberFormat="1" applyFont="1" applyBorder="1" applyAlignment="1">
      <alignment horizontal="right"/>
    </xf>
    <xf numFmtId="3" fontId="4" fillId="5" borderId="5" xfId="0" applyNumberFormat="1" applyFont="1" applyFill="1" applyBorder="1" applyAlignment="1">
      <alignment horizontal="right"/>
    </xf>
    <xf numFmtId="0" fontId="4" fillId="0" borderId="0" xfId="0" applyFont="1" applyProtection="1">
      <protection locked="0"/>
    </xf>
    <xf numFmtId="3" fontId="4" fillId="0" borderId="2" xfId="0" applyNumberFormat="1" applyFont="1" applyBorder="1" applyAlignment="1">
      <alignment horizontal="right"/>
    </xf>
    <xf numFmtId="0" fontId="4" fillId="0" borderId="9" xfId="0" applyFont="1" applyBorder="1"/>
    <xf numFmtId="3" fontId="4" fillId="0" borderId="5" xfId="0" applyNumberFormat="1" applyFont="1" applyBorder="1" applyAlignment="1">
      <alignment horizontal="right"/>
    </xf>
    <xf numFmtId="0" fontId="18" fillId="0" borderId="9" xfId="0" applyFont="1" applyBorder="1"/>
    <xf numFmtId="38" fontId="18" fillId="0" borderId="9" xfId="0" applyNumberFormat="1" applyFont="1" applyBorder="1" applyAlignment="1">
      <alignment horizontal="right"/>
    </xf>
    <xf numFmtId="0" fontId="21" fillId="0" borderId="2" xfId="0" applyFont="1" applyBorder="1" applyAlignment="1">
      <alignment wrapText="1"/>
    </xf>
    <xf numFmtId="0" fontId="21" fillId="0" borderId="2" xfId="0" applyFont="1" applyBorder="1" applyAlignment="1">
      <alignment horizontal="center" wrapText="1"/>
    </xf>
    <xf numFmtId="0" fontId="21" fillId="0" borderId="17" xfId="0" applyFont="1" applyBorder="1" applyAlignment="1">
      <alignment horizontal="center" wrapText="1"/>
    </xf>
    <xf numFmtId="0" fontId="21" fillId="0" borderId="3" xfId="0" applyFont="1" applyBorder="1" applyAlignment="1">
      <alignment horizontal="center" wrapText="1"/>
    </xf>
    <xf numFmtId="0" fontId="21" fillId="0" borderId="0" xfId="0" applyFont="1" applyAlignment="1">
      <alignment wrapText="1"/>
    </xf>
    <xf numFmtId="0" fontId="17" fillId="0" borderId="2" xfId="0" applyFont="1" applyBorder="1" applyAlignment="1">
      <alignment wrapText="1"/>
    </xf>
    <xf numFmtId="0" fontId="17" fillId="0" borderId="2" xfId="0" applyFont="1" applyBorder="1" applyAlignment="1">
      <alignment horizontal="center" wrapText="1"/>
    </xf>
    <xf numFmtId="0" fontId="17" fillId="0" borderId="17" xfId="0" applyFont="1" applyBorder="1" applyAlignment="1">
      <alignment horizontal="center" wrapText="1"/>
    </xf>
    <xf numFmtId="0" fontId="17" fillId="0" borderId="3" xfId="0" applyFont="1" applyBorder="1" applyAlignment="1">
      <alignment horizontal="center" wrapText="1"/>
    </xf>
    <xf numFmtId="0" fontId="17" fillId="0" borderId="0" xfId="0" applyFont="1" applyAlignment="1">
      <alignment wrapText="1"/>
    </xf>
    <xf numFmtId="0" fontId="17" fillId="0" borderId="27" xfId="0" applyFont="1" applyBorder="1" applyAlignment="1">
      <alignment horizontal="center" wrapText="1"/>
    </xf>
    <xf numFmtId="0" fontId="18" fillId="2" borderId="5" xfId="0" applyFont="1" applyFill="1" applyBorder="1" applyAlignment="1">
      <alignment wrapText="1"/>
    </xf>
    <xf numFmtId="0" fontId="4" fillId="0" borderId="27" xfId="0" applyFont="1" applyBorder="1" applyAlignment="1">
      <alignment horizontal="center"/>
    </xf>
    <xf numFmtId="38" fontId="4" fillId="0" borderId="6" xfId="0" applyNumberFormat="1" applyFont="1" applyBorder="1" applyAlignment="1">
      <alignment horizontal="center"/>
    </xf>
    <xf numFmtId="0" fontId="4" fillId="0" borderId="0" xfId="0" applyFont="1" applyAlignment="1">
      <alignment horizontal="center"/>
    </xf>
    <xf numFmtId="0" fontId="18" fillId="0" borderId="5" xfId="0" applyFont="1" applyBorder="1" applyAlignment="1">
      <alignment wrapText="1"/>
    </xf>
    <xf numFmtId="0" fontId="4" fillId="0" borderId="5" xfId="0" applyFont="1" applyBorder="1" applyAlignment="1">
      <alignment horizontal="left" wrapText="1" indent="3"/>
    </xf>
    <xf numFmtId="0" fontId="4" fillId="0" borderId="0" xfId="0" applyFont="1" applyAlignment="1">
      <alignment wrapText="1"/>
    </xf>
    <xf numFmtId="3" fontId="4" fillId="0" borderId="4" xfId="0" applyNumberFormat="1" applyFont="1" applyBorder="1" applyAlignment="1">
      <alignment horizontal="center"/>
    </xf>
    <xf numFmtId="38" fontId="4" fillId="0" borderId="21" xfId="0" applyNumberFormat="1" applyFont="1" applyBorder="1" applyAlignment="1">
      <alignment horizontal="center"/>
    </xf>
    <xf numFmtId="0" fontId="4" fillId="0" borderId="21" xfId="0" applyFont="1" applyBorder="1" applyAlignment="1">
      <alignment horizontal="center"/>
    </xf>
    <xf numFmtId="38" fontId="18" fillId="0" borderId="10" xfId="0" applyNumberFormat="1" applyFont="1" applyBorder="1" applyAlignment="1">
      <alignment horizontal="center"/>
    </xf>
    <xf numFmtId="0" fontId="21" fillId="0" borderId="1" xfId="0" applyFont="1" applyBorder="1" applyAlignment="1">
      <alignment horizontal="center" wrapText="1"/>
    </xf>
    <xf numFmtId="0" fontId="17" fillId="0" borderId="1" xfId="0" applyFont="1" applyBorder="1" applyAlignment="1">
      <alignment horizontal="center" wrapText="1"/>
    </xf>
    <xf numFmtId="0" fontId="17" fillId="0" borderId="16" xfId="0" applyFont="1" applyBorder="1" applyAlignment="1">
      <alignment horizontal="center" wrapText="1"/>
    </xf>
    <xf numFmtId="0" fontId="17" fillId="0" borderId="5" xfId="0" applyFont="1" applyBorder="1" applyAlignment="1">
      <alignment wrapText="1"/>
    </xf>
    <xf numFmtId="0" fontId="4" fillId="0" borderId="4" xfId="0" applyFont="1" applyBorder="1" applyAlignment="1">
      <alignment wrapText="1"/>
    </xf>
    <xf numFmtId="3" fontId="17" fillId="0" borderId="4" xfId="0" applyNumberFormat="1" applyFont="1" applyBorder="1" applyAlignment="1">
      <alignment horizontal="center" wrapText="1"/>
    </xf>
    <xf numFmtId="3" fontId="17" fillId="0" borderId="16" xfId="0" applyNumberFormat="1" applyFont="1" applyBorder="1" applyAlignment="1">
      <alignment horizontal="center" wrapText="1"/>
    </xf>
    <xf numFmtId="3" fontId="4" fillId="0" borderId="6" xfId="0" applyNumberFormat="1" applyFont="1" applyBorder="1"/>
    <xf numFmtId="2" fontId="4" fillId="0" borderId="0" xfId="0" applyNumberFormat="1" applyFont="1" applyAlignment="1">
      <alignment horizontal="center"/>
    </xf>
    <xf numFmtId="3" fontId="18" fillId="0" borderId="6" xfId="0" applyNumberFormat="1" applyFont="1" applyBorder="1" applyAlignment="1">
      <alignment horizontal="center"/>
    </xf>
    <xf numFmtId="166" fontId="4" fillId="0" borderId="0" xfId="0" applyNumberFormat="1" applyFont="1" applyAlignment="1">
      <alignment horizontal="center"/>
    </xf>
    <xf numFmtId="0" fontId="4" fillId="0" borderId="8" xfId="0" applyFont="1" applyBorder="1" applyAlignment="1">
      <alignment wrapText="1"/>
    </xf>
    <xf numFmtId="3" fontId="4" fillId="0" borderId="8" xfId="0" applyNumberFormat="1" applyFont="1" applyBorder="1" applyAlignment="1">
      <alignment horizontal="center"/>
    </xf>
    <xf numFmtId="0" fontId="0" fillId="0" borderId="0" xfId="0" applyAlignment="1">
      <alignment wrapText="1"/>
    </xf>
    <xf numFmtId="0" fontId="3" fillId="0" borderId="28" xfId="0" applyFont="1" applyBorder="1"/>
    <xf numFmtId="0" fontId="3" fillId="0" borderId="29" xfId="0" applyFont="1" applyBorder="1"/>
    <xf numFmtId="0" fontId="3" fillId="0" borderId="28" xfId="0" applyFont="1" applyBorder="1" applyAlignment="1">
      <alignment horizontal="center"/>
    </xf>
    <xf numFmtId="0" fontId="3" fillId="0" borderId="27" xfId="0" applyFont="1" applyBorder="1" applyAlignment="1">
      <alignment horizontal="center"/>
    </xf>
    <xf numFmtId="0" fontId="3" fillId="0" borderId="16" xfId="0" applyFont="1" applyBorder="1" applyAlignment="1">
      <alignment horizontal="center"/>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6" fillId="0" borderId="5" xfId="0" quotePrefix="1" applyFont="1" applyBorder="1" applyAlignment="1">
      <alignment horizontal="center"/>
    </xf>
    <xf numFmtId="3" fontId="4" fillId="2" borderId="30" xfId="1" applyNumberFormat="1" applyFont="1" applyFill="1" applyBorder="1" applyProtection="1">
      <protection locked="0"/>
    </xf>
    <xf numFmtId="3" fontId="6" fillId="0" borderId="6" xfId="1" applyNumberFormat="1" applyFont="1" applyBorder="1" applyAlignment="1">
      <alignment horizontal="center"/>
    </xf>
    <xf numFmtId="0" fontId="4" fillId="0" borderId="4" xfId="0" applyFont="1" applyBorder="1"/>
    <xf numFmtId="0" fontId="4" fillId="0" borderId="5" xfId="0" applyFont="1" applyBorder="1" applyAlignment="1">
      <alignment horizontal="center"/>
    </xf>
    <xf numFmtId="0" fontId="18" fillId="0" borderId="8" xfId="0" applyFont="1" applyBorder="1"/>
    <xf numFmtId="0" fontId="18" fillId="0" borderId="9" xfId="0" applyFont="1" applyBorder="1" applyAlignment="1">
      <alignment horizontal="center"/>
    </xf>
    <xf numFmtId="3" fontId="18" fillId="0" borderId="8" xfId="0" applyNumberFormat="1" applyFont="1" applyBorder="1" applyAlignment="1">
      <alignment horizontal="center"/>
    </xf>
    <xf numFmtId="3" fontId="18" fillId="0" borderId="21" xfId="0" applyNumberFormat="1" applyFont="1" applyBorder="1" applyAlignment="1">
      <alignment horizontal="center"/>
    </xf>
    <xf numFmtId="3" fontId="18" fillId="0" borderId="10" xfId="1" applyNumberFormat="1" applyFont="1" applyBorder="1" applyAlignment="1">
      <alignment horizontal="center"/>
    </xf>
    <xf numFmtId="0" fontId="3" fillId="0" borderId="29" xfId="0" applyFont="1" applyBorder="1" applyAlignment="1">
      <alignment horizontal="center"/>
    </xf>
    <xf numFmtId="0" fontId="3" fillId="0" borderId="24" xfId="0" applyFont="1" applyBorder="1" applyAlignment="1">
      <alignment horizontal="center" vertical="center" wrapText="1"/>
    </xf>
    <xf numFmtId="0" fontId="3"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wrapText="1"/>
    </xf>
    <xf numFmtId="167" fontId="6" fillId="0" borderId="0" xfId="0" applyNumberFormat="1" applyFont="1" applyAlignment="1">
      <alignment horizontal="center"/>
    </xf>
    <xf numFmtId="38" fontId="4" fillId="0" borderId="6" xfId="1" applyNumberFormat="1" applyFont="1" applyBorder="1" applyAlignment="1">
      <alignment horizontal="center"/>
    </xf>
    <xf numFmtId="166" fontId="6" fillId="0" borderId="0" xfId="0" applyNumberFormat="1" applyFont="1" applyAlignment="1">
      <alignment horizontal="center"/>
    </xf>
    <xf numFmtId="0" fontId="4" fillId="0" borderId="5" xfId="0" applyFont="1" applyBorder="1" applyAlignment="1">
      <alignment horizontal="center" vertical="center"/>
    </xf>
    <xf numFmtId="3" fontId="4" fillId="0" borderId="0" xfId="1" applyNumberFormat="1" applyFont="1" applyAlignment="1">
      <alignment horizontal="center" vertical="center"/>
    </xf>
    <xf numFmtId="0" fontId="18" fillId="0" borderId="21" xfId="0" applyFont="1" applyBorder="1"/>
    <xf numFmtId="3" fontId="18" fillId="0" borderId="21" xfId="0" applyNumberFormat="1" applyFont="1" applyBorder="1" applyAlignment="1">
      <alignment horizontal="center" vertical="center"/>
    </xf>
    <xf numFmtId="0" fontId="18" fillId="0" borderId="21" xfId="0" applyFont="1" applyBorder="1" applyAlignment="1">
      <alignment horizontal="center"/>
    </xf>
    <xf numFmtId="38" fontId="18" fillId="0" borderId="10" xfId="1" applyNumberFormat="1" applyFont="1" applyBorder="1" applyAlignment="1">
      <alignment horizontal="center"/>
    </xf>
    <xf numFmtId="0" fontId="4" fillId="0" borderId="0" xfId="0" quotePrefix="1" applyFont="1" applyAlignment="1">
      <alignment horizontal="left" vertical="top"/>
    </xf>
    <xf numFmtId="0" fontId="4" fillId="0" borderId="0" xfId="0" quotePrefix="1" applyFont="1"/>
    <xf numFmtId="0" fontId="23" fillId="2" borderId="0" xfId="0" applyFont="1" applyFill="1"/>
    <xf numFmtId="0" fontId="25" fillId="2" borderId="0" xfId="0" applyFont="1" applyFill="1"/>
    <xf numFmtId="0" fontId="24" fillId="2" borderId="0" xfId="0" applyFont="1" applyFill="1" applyProtection="1">
      <protection locked="0"/>
    </xf>
    <xf numFmtId="0" fontId="26" fillId="2" borderId="0" xfId="0" applyFont="1" applyFill="1"/>
    <xf numFmtId="168" fontId="23" fillId="2" borderId="0" xfId="0" applyNumberFormat="1" applyFont="1" applyFill="1" applyAlignment="1">
      <alignment horizontal="right"/>
    </xf>
    <xf numFmtId="0" fontId="23" fillId="0" borderId="0" xfId="0" applyFont="1"/>
    <xf numFmtId="0" fontId="26" fillId="0" borderId="0" xfId="0" applyFont="1"/>
    <xf numFmtId="0" fontId="18" fillId="0" borderId="0" xfId="0" applyFont="1" applyAlignment="1">
      <alignment horizontal="center"/>
    </xf>
    <xf numFmtId="0" fontId="25" fillId="0" borderId="0" xfId="0" applyFont="1" applyAlignment="1">
      <alignment horizontal="center"/>
    </xf>
    <xf numFmtId="0" fontId="5" fillId="0" borderId="0" xfId="0" applyFont="1" applyAlignment="1">
      <alignment horizontal="left" wrapText="1"/>
    </xf>
    <xf numFmtId="0" fontId="18" fillId="0" borderId="0" xfId="2" applyFont="1" applyAlignment="1">
      <alignment horizontal="center"/>
    </xf>
    <xf numFmtId="0" fontId="29" fillId="0" borderId="0" xfId="0" applyFont="1" applyAlignment="1">
      <alignment horizontal="left" wrapText="1"/>
    </xf>
    <xf numFmtId="0" fontId="9" fillId="0" borderId="0" xfId="0" applyFont="1" applyAlignment="1">
      <alignment horizontal="left" indent="3"/>
    </xf>
    <xf numFmtId="165" fontId="30" fillId="3" borderId="0" xfId="1" applyNumberFormat="1" applyFont="1" applyFill="1"/>
    <xf numFmtId="165" fontId="30" fillId="2" borderId="0" xfId="1" applyNumberFormat="1" applyFont="1" applyFill="1" applyProtection="1">
      <protection locked="0"/>
    </xf>
    <xf numFmtId="0" fontId="9" fillId="2" borderId="0" xfId="0" applyFont="1" applyFill="1" applyProtection="1">
      <protection locked="0"/>
    </xf>
    <xf numFmtId="165" fontId="30" fillId="3" borderId="21" xfId="1" applyNumberFormat="1" applyFont="1" applyFill="1" applyBorder="1"/>
    <xf numFmtId="38" fontId="9" fillId="0" borderId="0" xfId="0" applyNumberFormat="1" applyFont="1" applyAlignment="1">
      <alignment horizontal="right"/>
    </xf>
    <xf numFmtId="0" fontId="30" fillId="0" borderId="0" xfId="0" applyFont="1"/>
    <xf numFmtId="165" fontId="30" fillId="3" borderId="0" xfId="0" applyNumberFormat="1" applyFont="1" applyFill="1"/>
    <xf numFmtId="165" fontId="30" fillId="3" borderId="0" xfId="2" applyNumberFormat="1" applyFont="1" applyFill="1"/>
    <xf numFmtId="0" fontId="9" fillId="0" borderId="0" xfId="2" applyFont="1"/>
    <xf numFmtId="9" fontId="32" fillId="3" borderId="2" xfId="3" applyNumberFormat="1" applyFont="1" applyFill="1" applyBorder="1"/>
    <xf numFmtId="0" fontId="4" fillId="0" borderId="0" xfId="2" applyFont="1"/>
    <xf numFmtId="0" fontId="6" fillId="0" borderId="0" xfId="4"/>
    <xf numFmtId="0" fontId="28" fillId="0" borderId="0" xfId="4" applyFont="1" applyAlignment="1">
      <alignment horizontal="center"/>
    </xf>
    <xf numFmtId="0" fontId="5" fillId="0" borderId="1" xfId="4" applyFont="1" applyBorder="1" applyAlignment="1">
      <alignment horizontal="center"/>
    </xf>
    <xf numFmtId="0" fontId="5" fillId="0" borderId="1" xfId="4" applyFont="1" applyBorder="1"/>
    <xf numFmtId="0" fontId="5" fillId="0" borderId="17" xfId="4" applyFont="1" applyBorder="1"/>
    <xf numFmtId="0" fontId="5" fillId="0" borderId="3" xfId="4" applyFont="1" applyBorder="1"/>
    <xf numFmtId="0" fontId="6" fillId="0" borderId="0" xfId="4" applyAlignment="1">
      <alignment horizontal="center" vertical="center"/>
    </xf>
    <xf numFmtId="0" fontId="6" fillId="0" borderId="1" xfId="4" quotePrefix="1" applyBorder="1" applyAlignment="1">
      <alignment horizontal="center" vertical="center"/>
    </xf>
    <xf numFmtId="0" fontId="6" fillId="0" borderId="1" xfId="4" applyBorder="1" applyAlignment="1">
      <alignment horizontal="center" vertical="center"/>
    </xf>
    <xf numFmtId="15" fontId="5" fillId="0" borderId="31" xfId="5" applyNumberFormat="1" applyFont="1" applyBorder="1" applyAlignment="1">
      <alignment vertical="center"/>
    </xf>
    <xf numFmtId="15" fontId="5" fillId="0" borderId="32" xfId="5" applyNumberFormat="1" applyFont="1" applyBorder="1" applyAlignment="1">
      <alignment vertical="center"/>
    </xf>
    <xf numFmtId="15" fontId="5" fillId="0" borderId="33" xfId="5" applyNumberFormat="1" applyFont="1" applyBorder="1" applyAlignment="1">
      <alignment vertical="center"/>
    </xf>
    <xf numFmtId="0" fontId="5" fillId="0" borderId="34" xfId="6" quotePrefix="1" applyFont="1" applyBorder="1"/>
    <xf numFmtId="0" fontId="6" fillId="0" borderId="0" xfId="4" applyAlignment="1">
      <alignment horizontal="right"/>
    </xf>
    <xf numFmtId="164" fontId="6" fillId="0" borderId="34" xfId="7" applyFont="1" applyFill="1" applyBorder="1" applyAlignment="1">
      <alignment horizontal="center" vertical="center"/>
    </xf>
    <xf numFmtId="15" fontId="5" fillId="0" borderId="11" xfId="5" applyNumberFormat="1" applyFont="1" applyBorder="1" applyAlignment="1">
      <alignment vertical="center"/>
    </xf>
    <xf numFmtId="15" fontId="5" fillId="0" borderId="12" xfId="5" applyNumberFormat="1" applyFont="1" applyBorder="1" applyAlignment="1">
      <alignment vertical="center"/>
    </xf>
    <xf numFmtId="15" fontId="5" fillId="0" borderId="13" xfId="5" applyNumberFormat="1" applyFont="1" applyBorder="1" applyAlignment="1">
      <alignment vertical="center"/>
    </xf>
    <xf numFmtId="164" fontId="6" fillId="0" borderId="35" xfId="7" applyFont="1" applyFill="1" applyBorder="1" applyAlignment="1">
      <alignment horizontal="center" vertical="center"/>
    </xf>
    <xf numFmtId="15" fontId="6" fillId="0" borderId="0" xfId="5" applyNumberFormat="1" applyFont="1" applyAlignment="1">
      <alignment vertical="center"/>
    </xf>
    <xf numFmtId="0" fontId="5" fillId="0" borderId="0" xfId="4" applyFont="1"/>
    <xf numFmtId="0" fontId="6" fillId="0" borderId="1" xfId="4" applyBorder="1"/>
    <xf numFmtId="0" fontId="6" fillId="0" borderId="17" xfId="4" applyBorder="1"/>
    <xf numFmtId="0" fontId="6" fillId="0" borderId="3" xfId="4" applyBorder="1"/>
    <xf numFmtId="3" fontId="6" fillId="0" borderId="2" xfId="4" applyNumberFormat="1" applyBorder="1"/>
    <xf numFmtId="0" fontId="6" fillId="0" borderId="4" xfId="4" applyBorder="1"/>
    <xf numFmtId="0" fontId="6" fillId="0" borderId="6" xfId="4" applyBorder="1"/>
    <xf numFmtId="0" fontId="6" fillId="0" borderId="29" xfId="4" applyBorder="1"/>
    <xf numFmtId="38" fontId="6" fillId="0" borderId="5" xfId="4" applyNumberFormat="1" applyBorder="1"/>
    <xf numFmtId="0" fontId="6" fillId="0" borderId="0" xfId="0" applyFont="1" applyAlignment="1">
      <alignment horizontal="left" indent="3"/>
    </xf>
    <xf numFmtId="3" fontId="6" fillId="0" borderId="3" xfId="4" applyNumberFormat="1" applyBorder="1"/>
    <xf numFmtId="0" fontId="6" fillId="0" borderId="23" xfId="4" applyBorder="1"/>
    <xf numFmtId="0" fontId="35" fillId="0" borderId="24" xfId="4" applyFont="1" applyBorder="1"/>
    <xf numFmtId="0" fontId="6" fillId="0" borderId="24" xfId="4" applyBorder="1"/>
    <xf numFmtId="0" fontId="6" fillId="0" borderId="25" xfId="4" applyBorder="1"/>
    <xf numFmtId="0" fontId="36" fillId="0" borderId="1" xfId="4" applyFont="1" applyBorder="1"/>
    <xf numFmtId="0" fontId="36" fillId="0" borderId="17" xfId="4" applyFont="1" applyBorder="1"/>
    <xf numFmtId="0" fontId="36" fillId="0" borderId="3" xfId="4" applyFont="1" applyBorder="1"/>
    <xf numFmtId="0" fontId="36" fillId="0" borderId="0" xfId="4" applyFont="1"/>
    <xf numFmtId="0" fontId="35" fillId="0" borderId="0" xfId="4" applyFont="1"/>
    <xf numFmtId="0" fontId="37" fillId="0" borderId="0" xfId="4" applyFont="1" applyAlignment="1">
      <alignment horizontal="left"/>
    </xf>
    <xf numFmtId="0" fontId="6" fillId="0" borderId="0" xfId="4" applyAlignment="1">
      <alignment horizontal="left"/>
    </xf>
    <xf numFmtId="0" fontId="37" fillId="0" borderId="0" xfId="4" applyFont="1"/>
    <xf numFmtId="0" fontId="23" fillId="6" borderId="1" xfId="4" applyFont="1" applyFill="1" applyBorder="1" applyAlignment="1">
      <alignment horizontal="center"/>
    </xf>
    <xf numFmtId="0" fontId="23" fillId="6" borderId="2" xfId="4" applyFont="1" applyFill="1" applyBorder="1" applyAlignment="1">
      <alignment horizontal="center"/>
    </xf>
    <xf numFmtId="0" fontId="23" fillId="6" borderId="1" xfId="4" applyFont="1" applyFill="1" applyBorder="1"/>
    <xf numFmtId="0" fontId="23" fillId="0" borderId="2" xfId="4" applyFont="1" applyBorder="1"/>
    <xf numFmtId="0" fontId="6" fillId="7" borderId="1" xfId="4" applyFill="1" applyBorder="1"/>
    <xf numFmtId="169" fontId="6" fillId="7" borderId="2" xfId="7" applyNumberFormat="1" applyFont="1" applyFill="1" applyBorder="1"/>
    <xf numFmtId="169" fontId="0" fillId="0" borderId="2" xfId="7" applyNumberFormat="1" applyFont="1" applyBorder="1"/>
    <xf numFmtId="0" fontId="6" fillId="0" borderId="2" xfId="4" applyBorder="1"/>
    <xf numFmtId="0" fontId="6" fillId="7" borderId="2" xfId="4" applyFill="1" applyBorder="1"/>
    <xf numFmtId="0" fontId="5" fillId="7" borderId="2" xfId="4" applyFont="1" applyFill="1" applyBorder="1" applyAlignment="1">
      <alignment horizontal="left"/>
    </xf>
    <xf numFmtId="169" fontId="23" fillId="7" borderId="2" xfId="4" applyNumberFormat="1" applyFont="1" applyFill="1" applyBorder="1" applyAlignment="1">
      <alignment horizontal="left"/>
    </xf>
    <xf numFmtId="169" fontId="6" fillId="0" borderId="2" xfId="4" applyNumberFormat="1" applyBorder="1"/>
    <xf numFmtId="0" fontId="23" fillId="6" borderId="8" xfId="4" applyFont="1" applyFill="1" applyBorder="1" applyAlignment="1">
      <alignment horizontal="left"/>
    </xf>
    <xf numFmtId="169" fontId="23" fillId="6" borderId="10" xfId="4" applyNumberFormat="1" applyFont="1" applyFill="1" applyBorder="1" applyAlignment="1">
      <alignment horizontal="left"/>
    </xf>
    <xf numFmtId="0" fontId="5" fillId="0" borderId="2" xfId="4" applyFont="1" applyBorder="1"/>
    <xf numFmtId="0" fontId="0" fillId="0" borderId="2" xfId="0" applyBorder="1"/>
    <xf numFmtId="0" fontId="5" fillId="0" borderId="2" xfId="0" applyFont="1" applyBorder="1"/>
    <xf numFmtId="0" fontId="0" fillId="0" borderId="3" xfId="0" applyBorder="1"/>
    <xf numFmtId="3" fontId="4" fillId="2" borderId="2" xfId="1" applyNumberFormat="1" applyFont="1" applyFill="1" applyBorder="1" applyProtection="1">
      <protection locked="0"/>
    </xf>
    <xf numFmtId="0" fontId="40" fillId="0" borderId="0" xfId="9" applyFont="1" applyAlignment="1">
      <alignment vertical="center"/>
    </xf>
    <xf numFmtId="0" fontId="39" fillId="0" borderId="0" xfId="9"/>
    <xf numFmtId="0" fontId="41" fillId="8" borderId="35" xfId="9" applyFont="1" applyFill="1" applyBorder="1" applyAlignment="1">
      <alignment horizontal="center" vertical="center" wrapText="1"/>
    </xf>
    <xf numFmtId="0" fontId="41" fillId="8" borderId="13" xfId="9" applyFont="1" applyFill="1" applyBorder="1" applyAlignment="1">
      <alignment horizontal="center" vertical="center" wrapText="1"/>
    </xf>
    <xf numFmtId="0" fontId="42" fillId="0" borderId="36" xfId="9" applyFont="1" applyBorder="1" applyAlignment="1">
      <alignment horizontal="center" vertical="center" wrapText="1"/>
    </xf>
    <xf numFmtId="0" fontId="42" fillId="0" borderId="36" xfId="9" applyFont="1" applyBorder="1" applyAlignment="1">
      <alignment horizontal="center" vertical="center"/>
    </xf>
    <xf numFmtId="0" fontId="42" fillId="0" borderId="39" xfId="9" applyFont="1" applyBorder="1" applyAlignment="1">
      <alignment horizontal="center" vertical="center"/>
    </xf>
    <xf numFmtId="10" fontId="42" fillId="0" borderId="36" xfId="8" applyNumberFormat="1" applyFont="1" applyBorder="1" applyAlignment="1">
      <alignment horizontal="center" vertical="center" wrapText="1"/>
    </xf>
    <xf numFmtId="10" fontId="42" fillId="0" borderId="38" xfId="8" applyNumberFormat="1" applyFont="1" applyBorder="1" applyAlignment="1">
      <alignment horizontal="center" vertical="center" wrapText="1"/>
    </xf>
    <xf numFmtId="0" fontId="42" fillId="0" borderId="31" xfId="9" applyFont="1" applyBorder="1" applyAlignment="1">
      <alignment horizontal="center" vertical="center" wrapText="1"/>
    </xf>
    <xf numFmtId="10" fontId="42" fillId="0" borderId="31" xfId="8" applyNumberFormat="1" applyFont="1" applyBorder="1" applyAlignment="1">
      <alignment horizontal="center" vertical="center" wrapText="1"/>
    </xf>
    <xf numFmtId="10" fontId="42" fillId="0" borderId="33" xfId="8" applyNumberFormat="1" applyFont="1" applyBorder="1" applyAlignment="1">
      <alignment horizontal="center" vertical="center" wrapText="1"/>
    </xf>
    <xf numFmtId="10" fontId="39" fillId="0" borderId="38" xfId="8" applyNumberFormat="1" applyFont="1" applyBorder="1"/>
    <xf numFmtId="10" fontId="39" fillId="0" borderId="41" xfId="8" applyNumberFormat="1" applyFont="1" applyBorder="1"/>
    <xf numFmtId="10" fontId="39" fillId="0" borderId="36" xfId="8" applyNumberFormat="1" applyFont="1" applyBorder="1"/>
    <xf numFmtId="10" fontId="39" fillId="0" borderId="39" xfId="8" applyNumberFormat="1" applyFont="1" applyBorder="1"/>
    <xf numFmtId="10" fontId="42" fillId="0" borderId="34" xfId="8" applyNumberFormat="1" applyFont="1" applyBorder="1" applyAlignment="1">
      <alignment horizontal="center" vertical="center"/>
    </xf>
    <xf numFmtId="10" fontId="42" fillId="0" borderId="37" xfId="8" applyNumberFormat="1" applyFont="1" applyBorder="1" applyAlignment="1">
      <alignment horizontal="center" vertical="center"/>
    </xf>
    <xf numFmtId="10" fontId="42" fillId="0" borderId="33" xfId="8" applyNumberFormat="1" applyFont="1" applyBorder="1" applyAlignment="1">
      <alignment horizontal="center" vertical="center"/>
    </xf>
    <xf numFmtId="10" fontId="42" fillId="0" borderId="38" xfId="8" applyNumberFormat="1" applyFont="1" applyBorder="1" applyAlignment="1">
      <alignment horizontal="center" vertical="center"/>
    </xf>
    <xf numFmtId="10" fontId="39" fillId="0" borderId="37" xfId="8" applyNumberFormat="1" applyFont="1" applyBorder="1"/>
    <xf numFmtId="10" fontId="39" fillId="0" borderId="40" xfId="8" applyNumberFormat="1" applyFont="1" applyBorder="1"/>
    <xf numFmtId="0" fontId="43" fillId="0" borderId="0" xfId="9" applyFont="1" applyAlignment="1">
      <alignment vertical="center"/>
    </xf>
    <xf numFmtId="165" fontId="4" fillId="0" borderId="2" xfId="10" applyNumberFormat="1" applyFont="1" applyBorder="1"/>
    <xf numFmtId="165" fontId="4" fillId="0" borderId="2" xfId="0" applyNumberFormat="1" applyFont="1" applyBorder="1"/>
    <xf numFmtId="0" fontId="4" fillId="0" borderId="1" xfId="0" applyFont="1" applyBorder="1"/>
    <xf numFmtId="0" fontId="4" fillId="0" borderId="2" xfId="0" applyFont="1" applyBorder="1" applyAlignment="1">
      <alignment wrapText="1"/>
    </xf>
    <xf numFmtId="165" fontId="4" fillId="0" borderId="0" xfId="10" applyNumberFormat="1" applyFont="1"/>
    <xf numFmtId="0" fontId="44" fillId="0" borderId="5" xfId="0" applyFont="1" applyBorder="1" applyAlignment="1">
      <alignment wrapText="1"/>
    </xf>
    <xf numFmtId="4" fontId="44" fillId="0" borderId="0" xfId="1" applyNumberFormat="1" applyFont="1" applyAlignment="1">
      <alignment horizontal="center"/>
    </xf>
    <xf numFmtId="38" fontId="6" fillId="9" borderId="6" xfId="4" applyNumberFormat="1" applyFill="1" applyBorder="1"/>
    <xf numFmtId="0" fontId="24" fillId="2" borderId="0" xfId="0" applyFont="1" applyFill="1" applyAlignment="1" applyProtection="1">
      <alignment horizontal="left"/>
      <protection locked="0"/>
    </xf>
    <xf numFmtId="49" fontId="27" fillId="2" borderId="0" xfId="0" applyNumberFormat="1" applyFont="1" applyFill="1" applyAlignment="1" applyProtection="1">
      <alignment horizontal="left"/>
      <protection locked="0"/>
    </xf>
    <xf numFmtId="0" fontId="28" fillId="0" borderId="1" xfId="0" applyFont="1" applyBorder="1" applyAlignment="1">
      <alignment horizontal="center" wrapText="1"/>
    </xf>
    <xf numFmtId="0" fontId="28" fillId="0" borderId="17" xfId="0" applyFont="1" applyBorder="1" applyAlignment="1">
      <alignment horizontal="center" wrapText="1"/>
    </xf>
    <xf numFmtId="0" fontId="28" fillId="0" borderId="3"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6" fillId="0" borderId="1" xfId="4" applyBorder="1" applyAlignment="1">
      <alignment horizontal="left" wrapText="1"/>
    </xf>
    <xf numFmtId="0" fontId="6" fillId="0" borderId="17" xfId="4" applyBorder="1" applyAlignment="1">
      <alignment horizontal="left" wrapText="1"/>
    </xf>
    <xf numFmtId="0" fontId="6" fillId="0" borderId="3" xfId="4" applyBorder="1" applyAlignment="1">
      <alignment horizontal="left" wrapText="1"/>
    </xf>
    <xf numFmtId="0" fontId="28" fillId="0" borderId="0" xfId="4" applyFont="1" applyAlignment="1">
      <alignment horizontal="center"/>
    </xf>
    <xf numFmtId="0" fontId="6" fillId="0" borderId="2" xfId="4" applyBorder="1" applyAlignment="1">
      <alignment wrapText="1"/>
    </xf>
    <xf numFmtId="0" fontId="6" fillId="0" borderId="5" xfId="4" applyBorder="1" applyAlignment="1">
      <alignment wrapText="1"/>
    </xf>
    <xf numFmtId="0" fontId="23" fillId="6" borderId="1" xfId="4" applyFont="1" applyFill="1" applyBorder="1" applyAlignment="1">
      <alignment horizontal="center"/>
    </xf>
    <xf numFmtId="0" fontId="23" fillId="6" borderId="3" xfId="4" applyFont="1" applyFill="1" applyBorder="1" applyAlignment="1">
      <alignment horizontal="center"/>
    </xf>
    <xf numFmtId="0" fontId="23" fillId="6" borderId="2" xfId="4" applyFont="1" applyFill="1" applyBorder="1" applyAlignment="1">
      <alignment horizontal="center"/>
    </xf>
    <xf numFmtId="0" fontId="23" fillId="6" borderId="1" xfId="4" applyFont="1" applyFill="1" applyBorder="1" applyAlignment="1">
      <alignment horizontal="left"/>
    </xf>
    <xf numFmtId="0" fontId="23" fillId="6" borderId="3" xfId="4" applyFont="1" applyFill="1" applyBorder="1" applyAlignment="1">
      <alignment horizontal="left"/>
    </xf>
  </cellXfs>
  <cellStyles count="11">
    <cellStyle name="Comma" xfId="10" builtinId="3"/>
    <cellStyle name="Comma 2" xfId="7" xr:uid="{00000000-0005-0000-0000-000001000000}"/>
    <cellStyle name="Comma 2 2" xfId="1" xr:uid="{00000000-0005-0000-0000-000002000000}"/>
    <cellStyle name="Hyperlink" xfId="3" builtinId="8"/>
    <cellStyle name="Normal" xfId="0" builtinId="0"/>
    <cellStyle name="Normal 2" xfId="4" xr:uid="{00000000-0005-0000-0000-000005000000}"/>
    <cellStyle name="Normal 2 2" xfId="2" xr:uid="{00000000-0005-0000-0000-000006000000}"/>
    <cellStyle name="Normal 3" xfId="9" xr:uid="{00000000-0005-0000-0000-000007000000}"/>
    <cellStyle name="Normal_Canadian" xfId="5" xr:uid="{00000000-0005-0000-0000-000008000000}"/>
    <cellStyle name="Normal_F-MCT3071ADRr" xfId="6" xr:uid="{00000000-0005-0000-0000-000009000000}"/>
    <cellStyle name="Percent" xfId="8" builtinId="5"/>
  </cellStyles>
  <dxfs count="0"/>
  <tableStyles count="0" defaultTableStyle="TableStyleMedium2" defaultPivotStyle="PivotStyleLight16"/>
  <colors>
    <mruColors>
      <color rgb="FFFFCCCC"/>
      <color rgb="FFFF99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Pro2k3\Excel\FSC08\FSC0803a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nsion%20Consulting/Regulatory/Reg/Clients/J/Jamaica%20Financial%20Services%20Commission/Quantitative%20Impact%20Study/QIS%20Project%20Phase%203/Template%20&amp;%20Instructions/QIS%203_%20MCCSR%20Schedules%20Sept%202021%20-%20IFRS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nal2k2\PC1M\PC1E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dbrown\Local%20Settings\Temporary%20Internet%20Files\OLK7A\Annual%20Returns%202005\AHAC%20-%20General%20Annual%20Stmt%20-%202005%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of Con."/>
      <sheetName val=" Ratios"/>
      <sheetName val="Notes to Ratios"/>
      <sheetName val="10.000"/>
      <sheetName val="10.001"/>
      <sheetName val="10.010"/>
      <sheetName val="10.020"/>
      <sheetName val="10.030"/>
      <sheetName val="10.040"/>
      <sheetName val="10.050"/>
      <sheetName val="10.051"/>
      <sheetName val="10.060"/>
      <sheetName val="10.061"/>
      <sheetName val="10.070"/>
      <sheetName val="10.071"/>
      <sheetName val="10.080"/>
      <sheetName val="20.010"/>
      <sheetName val="20.020"/>
      <sheetName val="20.030"/>
      <sheetName val="20.031"/>
      <sheetName val="20.032"/>
      <sheetName val="20.040"/>
      <sheetName val="20.045"/>
      <sheetName val="20.055"/>
      <sheetName val="20.060"/>
      <sheetName val="20.061"/>
      <sheetName val="20.064"/>
      <sheetName val="20.065"/>
      <sheetName val="20.070"/>
      <sheetName val="20.072"/>
      <sheetName val="20.075"/>
      <sheetName val="20.076"/>
      <sheetName val="20.077"/>
      <sheetName val="20.078"/>
      <sheetName val="20.079"/>
      <sheetName val="20.080"/>
      <sheetName val="20.081"/>
      <sheetName val="20.085"/>
      <sheetName val="20.090A"/>
      <sheetName val="20.090B"/>
      <sheetName val="20.091"/>
      <sheetName val="20.093"/>
      <sheetName val="20.094"/>
      <sheetName val="20.095A"/>
      <sheetName val="20.095B"/>
      <sheetName val="30.010"/>
      <sheetName val="30.020"/>
      <sheetName val="30.030"/>
      <sheetName val="30.040"/>
      <sheetName val="30.055"/>
      <sheetName val="30.060"/>
      <sheetName val="30.061"/>
      <sheetName val="30.070"/>
      <sheetName val="30.080"/>
      <sheetName val="30.081"/>
      <sheetName val="30.082"/>
      <sheetName val="30.083"/>
      <sheetName val="30.084"/>
      <sheetName val="40.010"/>
      <sheetName val="40.011"/>
      <sheetName val="40.020"/>
      <sheetName val="40.030"/>
      <sheetName val="40.040"/>
      <sheetName val="40.050"/>
      <sheetName val="40.060"/>
      <sheetName val="40.070"/>
      <sheetName val="50.010"/>
      <sheetName val="50.020"/>
      <sheetName val="50.040"/>
      <sheetName val="50.041"/>
      <sheetName val="50.055A"/>
      <sheetName val="50.055B"/>
      <sheetName val="50.056A"/>
      <sheetName val="50.056B"/>
      <sheetName val="50.057A"/>
      <sheetName val="50.057B"/>
      <sheetName val="50.058A"/>
      <sheetName val="50.058B"/>
      <sheetName val="50.059"/>
      <sheetName val="50.070"/>
      <sheetName val="60.011"/>
      <sheetName val="60.030"/>
      <sheetName val="70.000"/>
      <sheetName val="70.001"/>
      <sheetName val="70.010"/>
      <sheetName val="70.011"/>
      <sheetName val="70.012"/>
      <sheetName val="70.013"/>
      <sheetName val="70.014A"/>
      <sheetName val="70.014B"/>
      <sheetName val="70.021"/>
      <sheetName val="70.022"/>
      <sheetName val="70.023"/>
      <sheetName val="70.024"/>
      <sheetName val="70.029"/>
      <sheetName val="70.031"/>
      <sheetName val="70.032"/>
      <sheetName val="70.037"/>
      <sheetName val="70.038"/>
      <sheetName val="70.039"/>
      <sheetName val="70.050"/>
      <sheetName val="70.060"/>
      <sheetName val="83.010"/>
      <sheetName val="83.020"/>
      <sheetName val="83.030"/>
      <sheetName val="84.010"/>
      <sheetName val="84.011"/>
      <sheetName val="84.020"/>
      <sheetName val="84.030"/>
      <sheetName val="84.040"/>
      <sheetName val="85.010"/>
      <sheetName val="85.020"/>
      <sheetName val="85.040"/>
      <sheetName val="85.041"/>
      <sheetName val="85.070"/>
      <sheetName val="99.010"/>
      <sheetName val="99.020"/>
      <sheetName val="Trans. Form"/>
      <sheetName val="Custom ASCII"/>
      <sheetName val="Errors"/>
      <sheetName val="Warnings"/>
      <sheetName val="Check Dec."/>
      <sheetName val="NumAscii"/>
      <sheetName val="Sheet2"/>
      <sheetName val="Carry Forward"/>
      <sheetName val="Record of Tests"/>
      <sheetName val="MacroVar"/>
      <sheetName val="Toc"/>
      <sheetName val="Dialo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sheetData sheetId="128" refreshError="1"/>
      <sheetData sheetId="1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isclosure Items"/>
      <sheetName val="Discount Rates"/>
      <sheetName val="Product Mapping"/>
      <sheetName val="Insurance Liability Recon"/>
      <sheetName val="IFRS17 Balance Sheet"/>
      <sheetName val="Capital"/>
      <sheetName val="Asset Credit Risk"/>
      <sheetName val="Unrated Investments"/>
      <sheetName val="Ordinary Shares"/>
      <sheetName val="Real Estate"/>
      <sheetName val="Right of Use"/>
      <sheetName val="Pooled Risks"/>
      <sheetName val="Interest Rate Risk"/>
      <sheetName val="Asset Interest Rate Risk"/>
      <sheetName val="Foreign Exch."/>
      <sheetName val="Expense"/>
      <sheetName val="Mortality"/>
      <sheetName val="Morbidity"/>
      <sheetName val="Lapse"/>
      <sheetName val="__nAxPro_Settings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s 2005 "/>
      <sheetName val="Disclaimer"/>
      <sheetName val="Cover Page"/>
      <sheetName val="Table of Con"/>
      <sheetName val="10.10"/>
      <sheetName val="10.15"/>
      <sheetName val="10.16"/>
      <sheetName val="10.20"/>
      <sheetName val="10.30"/>
      <sheetName val="10.40"/>
      <sheetName val="10.41"/>
      <sheetName val="10.42"/>
      <sheetName val="10.50"/>
      <sheetName val="10.60"/>
      <sheetName val="20.10"/>
      <sheetName val="20.20"/>
      <sheetName val="20.30"/>
      <sheetName val="20.40"/>
      <sheetName val="20.52"/>
      <sheetName val="20.60"/>
      <sheetName val="30.10"/>
      <sheetName val="30.11"/>
      <sheetName val="30.15"/>
      <sheetName val="30.20"/>
      <sheetName val="30.30"/>
      <sheetName val="30.40"/>
      <sheetName val="30.45"/>
      <sheetName val="30.50"/>
      <sheetName val="40.10"/>
      <sheetName val="40.20"/>
      <sheetName val="40.30A"/>
      <sheetName val="40.30B"/>
      <sheetName val="40.35A"/>
      <sheetName val="40.35B"/>
      <sheetName val="40.40"/>
      <sheetName val="40.45"/>
      <sheetName val="40.49"/>
      <sheetName val="40.50A"/>
      <sheetName val="40.50B"/>
      <sheetName val="40.60"/>
      <sheetName val="40.70A"/>
      <sheetName val="40.70B"/>
      <sheetName val="40.80"/>
      <sheetName val="40.90"/>
      <sheetName val="50.10"/>
      <sheetName val="50.20A"/>
      <sheetName val="50.20B"/>
      <sheetName val="50.30A"/>
      <sheetName val="50.30B"/>
      <sheetName val="50.40A"/>
      <sheetName val="50.40B"/>
      <sheetName val="50.50"/>
      <sheetName val="60.10"/>
      <sheetName val="60.20"/>
      <sheetName val="60.30"/>
      <sheetName val="60.40"/>
      <sheetName val="60.50"/>
      <sheetName val="67.10"/>
      <sheetName val="67.15"/>
      <sheetName val="67.20"/>
      <sheetName val="67.30"/>
      <sheetName val="70.10"/>
      <sheetName val="70.20A"/>
      <sheetName val="70.20B"/>
      <sheetName val="70.30A"/>
      <sheetName val="70.30B"/>
      <sheetName val="70.35A"/>
      <sheetName val="70.35B"/>
      <sheetName val="70.40A"/>
      <sheetName val="70.40B"/>
      <sheetName val="70.40C"/>
      <sheetName val="80.10"/>
      <sheetName val="80.20"/>
      <sheetName val="90.10"/>
      <sheetName val="90.15"/>
      <sheetName val="90.21"/>
      <sheetName val="90.22"/>
      <sheetName val="90.23"/>
      <sheetName val="90.61"/>
      <sheetName val="90.62"/>
      <sheetName val="90.63"/>
      <sheetName val="90.64"/>
      <sheetName val="90.65"/>
      <sheetName val="90.70A"/>
      <sheetName val="90.70B"/>
      <sheetName val="90.81"/>
      <sheetName val="90.82"/>
      <sheetName val="99.10"/>
      <sheetName val="Ratios"/>
      <sheetName val="Trans. Form"/>
      <sheetName val="Prev Crosscheck"/>
      <sheetName val="Prev Warnings"/>
      <sheetName val="Check"/>
      <sheetName val="Prev Dec."/>
      <sheetName val="Prev Text Rep"/>
      <sheetName val="Num. ASCII"/>
      <sheetName val="Text ASCII"/>
      <sheetName val="toc"/>
      <sheetName val="Custom Ascii"/>
      <sheetName val="Ascii Text"/>
      <sheetName val="Dialog1"/>
      <sheetName val="Dialog3"/>
      <sheetName val="Dialog4"/>
      <sheetName val="Dialog5"/>
      <sheetName val="Carry Forward"/>
      <sheetName val="Macrovar"/>
      <sheetName val="Mainprog"/>
      <sheetName val="Custom_prog"/>
      <sheetName val="Setup"/>
      <sheetName val="Adresse1"/>
      <sheetName val="Adresse2"/>
      <sheetName val="C_men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of Con."/>
      <sheetName val="Ratios"/>
      <sheetName val="Notes To Ratios"/>
      <sheetName val="10.10"/>
      <sheetName val="10.15"/>
      <sheetName val="10.16"/>
      <sheetName val="10.20"/>
      <sheetName val="10.30 "/>
      <sheetName val="10.31 "/>
      <sheetName val="10.40 "/>
      <sheetName val="10.41"/>
      <sheetName val="10.42"/>
      <sheetName val="10.43"/>
      <sheetName val="10.50"/>
      <sheetName val="10.60"/>
      <sheetName val="10.70"/>
      <sheetName val="10.80"/>
      <sheetName val="20.10"/>
      <sheetName val="20.20"/>
      <sheetName val="20.30"/>
      <sheetName val="20.40"/>
      <sheetName val="20.52"/>
      <sheetName val="20.60"/>
      <sheetName val="30.10"/>
      <sheetName val="30.11"/>
      <sheetName val="30.15"/>
      <sheetName val="30.30"/>
      <sheetName val="MCT Instructions"/>
      <sheetName val="MCT"/>
      <sheetName val="Capital Required Bal Sht"/>
      <sheetName val="Canadian Margins"/>
      <sheetName val="Jamaican Margins"/>
      <sheetName val="FER"/>
      <sheetName val="40.10"/>
      <sheetName val="40.20"/>
      <sheetName val="40.30"/>
      <sheetName val="40.35"/>
      <sheetName val="40.40"/>
      <sheetName val="40.45"/>
      <sheetName val="40.49"/>
      <sheetName val="40.50"/>
      <sheetName val="40.60"/>
      <sheetName val="40.70A"/>
      <sheetName val="40.70B"/>
      <sheetName val="40.90"/>
      <sheetName val="50.10"/>
      <sheetName val="50.20A"/>
      <sheetName val="50.20B"/>
      <sheetName val="50.20C"/>
      <sheetName val="50.30A"/>
      <sheetName val="50.30B"/>
      <sheetName val="50.40A"/>
      <sheetName val="50.40B"/>
      <sheetName val="50.50"/>
      <sheetName val="60.10"/>
      <sheetName val="60.20"/>
      <sheetName val="60.30"/>
      <sheetName val="60.40"/>
      <sheetName val="60.50"/>
      <sheetName val="65.10"/>
      <sheetName val="65.11"/>
      <sheetName val="70.10"/>
      <sheetName val="70.20A"/>
      <sheetName val="70.20B"/>
      <sheetName val="70.30A"/>
      <sheetName val="70.30B"/>
      <sheetName val="70.35A"/>
      <sheetName val="70.35B"/>
      <sheetName val="70.40"/>
      <sheetName val="80.10"/>
      <sheetName val="80.20"/>
      <sheetName val="90.10"/>
      <sheetName val="90.21"/>
      <sheetName val="90.22"/>
      <sheetName val="90.23"/>
      <sheetName val="90.61"/>
      <sheetName val="90.62"/>
      <sheetName val="90.63"/>
      <sheetName val="90.64"/>
      <sheetName val="90.65"/>
      <sheetName val="90.66"/>
      <sheetName val="90.67"/>
      <sheetName val="90.70A"/>
      <sheetName val="90.70B"/>
      <sheetName val="90.81"/>
      <sheetName val="90.82"/>
      <sheetName val="99.01"/>
      <sheetName val="99.02"/>
      <sheetName val="100.10"/>
      <sheetName val="100.20"/>
      <sheetName val="100.30"/>
      <sheetName val="100.52"/>
      <sheetName val="100.60"/>
      <sheetName val="199.10"/>
      <sheetName val="Trans. Form"/>
      <sheetName val="Errors"/>
      <sheetName val="Warnings"/>
      <sheetName val="Check Dec."/>
      <sheetName val="NumAscii"/>
      <sheetName val="Carry Forward"/>
      <sheetName val="Sheet2"/>
      <sheetName val="Record of Tests"/>
      <sheetName val="Changes"/>
      <sheetName val="Macrovar"/>
      <sheetName val="Toc"/>
      <sheetName val="Dialog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43"/>
  <sheetViews>
    <sheetView topLeftCell="A9" workbookViewId="0">
      <selection activeCell="I34" sqref="I34"/>
    </sheetView>
  </sheetViews>
  <sheetFormatPr defaultColWidth="9.1796875" defaultRowHeight="12.5"/>
  <cols>
    <col min="1" max="1" width="19.7265625" style="58" customWidth="1"/>
    <col min="2" max="2" width="43.81640625" style="58" bestFit="1" customWidth="1"/>
    <col min="3" max="3" width="15.7265625" style="58" customWidth="1"/>
    <col min="4" max="4" width="4.54296875" style="58" customWidth="1"/>
    <col min="5" max="5" width="14.54296875" style="58" customWidth="1"/>
    <col min="6" max="6" width="15.7265625" style="58" customWidth="1"/>
    <col min="7" max="7" width="11.26953125" style="58" customWidth="1"/>
    <col min="8" max="8" width="10.81640625" style="58" customWidth="1"/>
    <col min="9" max="9" width="15.81640625" style="58" customWidth="1"/>
    <col min="10" max="10" width="14.54296875" style="58" customWidth="1"/>
    <col min="11" max="16384" width="9.1796875" style="58"/>
  </cols>
  <sheetData>
    <row r="1" spans="1:10" ht="18" customHeight="1">
      <c r="A1" s="203" t="s">
        <v>225</v>
      </c>
      <c r="B1" s="320"/>
      <c r="C1" s="320"/>
      <c r="D1" s="320"/>
      <c r="E1" s="320"/>
      <c r="F1" s="320"/>
      <c r="H1" s="3" t="s">
        <v>226</v>
      </c>
    </row>
    <row r="2" spans="1:10" ht="18" customHeight="1">
      <c r="A2" s="204" t="s">
        <v>227</v>
      </c>
      <c r="B2" s="205" t="s">
        <v>356</v>
      </c>
      <c r="C2" s="206"/>
      <c r="D2" s="207" t="s">
        <v>228</v>
      </c>
      <c r="E2" s="321"/>
      <c r="F2" s="321"/>
    </row>
    <row r="3" spans="1:10" ht="15.5">
      <c r="A3" s="208" t="s">
        <v>229</v>
      </c>
      <c r="B3" s="209"/>
      <c r="C3" s="209"/>
      <c r="D3" s="209"/>
      <c r="E3" s="209"/>
      <c r="F3" s="209"/>
    </row>
    <row r="4" spans="1:10" ht="15.5">
      <c r="A4" s="5"/>
      <c r="E4" s="209"/>
    </row>
    <row r="5" spans="1:10" ht="23.25" customHeight="1">
      <c r="A5" s="322" t="s">
        <v>230</v>
      </c>
      <c r="B5" s="323"/>
      <c r="C5" s="323"/>
      <c r="D5" s="323"/>
      <c r="E5" s="323"/>
      <c r="F5" s="324"/>
    </row>
    <row r="6" spans="1:10" ht="15.5">
      <c r="C6" s="210" t="s">
        <v>231</v>
      </c>
      <c r="D6" s="210"/>
      <c r="E6" s="211" t="s">
        <v>359</v>
      </c>
    </row>
    <row r="7" spans="1:10" ht="25.5">
      <c r="A7" s="212"/>
      <c r="C7" s="213" t="s">
        <v>232</v>
      </c>
      <c r="E7" s="213" t="s">
        <v>232</v>
      </c>
      <c r="I7" s="315" t="s">
        <v>355</v>
      </c>
      <c r="J7" s="315" t="s">
        <v>354</v>
      </c>
    </row>
    <row r="8" spans="1:10" ht="14">
      <c r="B8" s="214" t="s">
        <v>233</v>
      </c>
      <c r="C8" s="213"/>
      <c r="E8" s="213"/>
      <c r="H8" s="314" t="s">
        <v>352</v>
      </c>
      <c r="I8" s="312">
        <v>2000</v>
      </c>
      <c r="J8" s="313">
        <f>I8/1.5</f>
        <v>1333.3333333333333</v>
      </c>
    </row>
    <row r="9" spans="1:10" ht="15" customHeight="1">
      <c r="B9" s="215" t="s">
        <v>70</v>
      </c>
      <c r="C9" s="216">
        <f>'Asset Default Risk'!D53</f>
        <v>0</v>
      </c>
      <c r="E9" s="216">
        <f>'Asset Default Risk (QIS)'!$D$52</f>
        <v>0</v>
      </c>
      <c r="H9" s="314" t="s">
        <v>353</v>
      </c>
      <c r="I9" s="312">
        <v>3000</v>
      </c>
      <c r="J9" s="313">
        <f>I9/1.5</f>
        <v>2000</v>
      </c>
    </row>
    <row r="10" spans="1:10" ht="15" customHeight="1">
      <c r="B10" s="215" t="s">
        <v>115</v>
      </c>
      <c r="C10" s="216">
        <f>'Off Balance Sheet Risk'!F19</f>
        <v>0</v>
      </c>
      <c r="E10" s="216">
        <f>'Off Balance Sheet Risk'!F19</f>
        <v>0</v>
      </c>
      <c r="I10" s="316">
        <f>IF($B$2="Domestic company",I9,I8)</f>
        <v>3000</v>
      </c>
      <c r="J10" s="316">
        <f>IF($B$2="Domestic company",J9,J8)</f>
        <v>2000</v>
      </c>
    </row>
    <row r="11" spans="1:10" ht="15" customHeight="1">
      <c r="B11" s="215" t="s">
        <v>131</v>
      </c>
      <c r="C11" s="216">
        <f>'Foreign Currency Mismatch Risk'!G18</f>
        <v>0</v>
      </c>
      <c r="E11" s="216">
        <f>'Foreign Currency Mismatch (QIS)'!G18</f>
        <v>0</v>
      </c>
    </row>
    <row r="12" spans="1:10" ht="15" customHeight="1">
      <c r="B12" s="215" t="s">
        <v>148</v>
      </c>
      <c r="C12" s="216">
        <f>'Asset Liability Mismatch Risk'!C22</f>
        <v>0</v>
      </c>
      <c r="E12" s="216">
        <f>'Asset Liability Mismatch (QIS)'!C22</f>
        <v>0</v>
      </c>
    </row>
    <row r="13" spans="1:10" ht="15" customHeight="1">
      <c r="B13" s="215" t="s">
        <v>160</v>
      </c>
      <c r="C13" s="216">
        <f>'Mortality Risk'!F28</f>
        <v>0</v>
      </c>
      <c r="E13" s="216">
        <f>'Mortality Risk (QIS)'!F28</f>
        <v>0</v>
      </c>
    </row>
    <row r="14" spans="1:10" ht="15" customHeight="1">
      <c r="B14" s="215" t="s">
        <v>182</v>
      </c>
      <c r="C14" s="216">
        <f>'Morbidity Risk'!E27</f>
        <v>0</v>
      </c>
      <c r="E14" s="216">
        <f>'Morbidity Risk (QIS)'!E27</f>
        <v>0</v>
      </c>
    </row>
    <row r="15" spans="1:10" ht="15" customHeight="1">
      <c r="B15" s="215" t="s">
        <v>200</v>
      </c>
      <c r="C15" s="216">
        <f>'Lapse Risk'!E13</f>
        <v>0</v>
      </c>
      <c r="E15" s="216">
        <f>'Lapse Risk (QIS)'!E13</f>
        <v>0</v>
      </c>
    </row>
    <row r="16" spans="1:10" ht="15" customHeight="1">
      <c r="B16" s="215" t="s">
        <v>234</v>
      </c>
      <c r="C16" s="216">
        <f>'Interest Margin Risk'!F12</f>
        <v>0</v>
      </c>
      <c r="E16" s="216">
        <f>'Interest Margin Risk (QIS)'!F12</f>
        <v>0</v>
      </c>
    </row>
    <row r="17" spans="2:5" ht="15" customHeight="1">
      <c r="B17" s="215" t="s">
        <v>235</v>
      </c>
      <c r="C17" s="216">
        <v>0</v>
      </c>
      <c r="E17" s="216">
        <f>10%*SUM(E9:E16)</f>
        <v>0</v>
      </c>
    </row>
    <row r="18" spans="2:5" ht="15" customHeight="1">
      <c r="B18" s="215" t="s">
        <v>236</v>
      </c>
      <c r="C18" s="217">
        <v>0</v>
      </c>
      <c r="E18" s="217">
        <v>0</v>
      </c>
    </row>
    <row r="19" spans="2:5" ht="15" customHeight="1">
      <c r="B19" s="218"/>
      <c r="C19" s="38"/>
      <c r="E19" s="38"/>
    </row>
    <row r="20" spans="2:5" ht="15" customHeight="1">
      <c r="B20" s="218"/>
      <c r="C20" s="38"/>
      <c r="E20" s="38"/>
    </row>
    <row r="21" spans="2:5" ht="15" customHeight="1">
      <c r="B21" s="215" t="s">
        <v>237</v>
      </c>
      <c r="C21" s="216">
        <v>0</v>
      </c>
      <c r="E21" s="216">
        <f>SUM(E9:E16)-(SUM(E9:E12)^2+SUM(E13:E16)^2+2*50%*SUM(E9:E12)*SUM(E13:E16))^(1/2)</f>
        <v>0</v>
      </c>
    </row>
    <row r="22" spans="2:5" ht="15" customHeight="1" thickBot="1">
      <c r="B22" s="38" t="s">
        <v>238</v>
      </c>
      <c r="C22" s="219">
        <f>MAX(SUM(C9:C18)-C21,$J$10)</f>
        <v>2000</v>
      </c>
      <c r="E22" s="219">
        <f>MAX(SUM(E9:E18)-E21,J10)</f>
        <v>2000</v>
      </c>
    </row>
    <row r="23" spans="2:5" ht="15" customHeight="1" thickTop="1">
      <c r="B23" s="38"/>
      <c r="C23" s="220"/>
      <c r="E23" s="220"/>
    </row>
    <row r="24" spans="2:5" ht="15" customHeight="1">
      <c r="B24" s="38"/>
      <c r="C24" s="220"/>
      <c r="E24" s="220"/>
    </row>
    <row r="25" spans="2:5" ht="15" customHeight="1">
      <c r="B25" s="221" t="s">
        <v>239</v>
      </c>
      <c r="C25" s="220"/>
      <c r="E25" s="220"/>
    </row>
    <row r="26" spans="2:5" ht="15" customHeight="1">
      <c r="B26" s="38" t="s">
        <v>240</v>
      </c>
      <c r="C26" s="222">
        <f>IF($B$2="Domestic Company",'Capital Available - Domestic'!D23,0)</f>
        <v>0</v>
      </c>
      <c r="E26" s="222">
        <f>IF($B$2="Domestic Company",'Capital Avail - Domestic (QIS)'!D25,0)</f>
        <v>0</v>
      </c>
    </row>
    <row r="27" spans="2:5" ht="15" customHeight="1">
      <c r="B27" s="38" t="s">
        <v>59</v>
      </c>
      <c r="C27" s="222">
        <f>IF($B$2="Domestic Company",'Capital Available - Domestic'!D47,0)</f>
        <v>0</v>
      </c>
      <c r="E27" s="222">
        <f>IF($B$2="Domestic Company",'Capital Avail - Domestic (QIS)'!D49,0)</f>
        <v>0</v>
      </c>
    </row>
    <row r="28" spans="2:5" ht="15" customHeight="1">
      <c r="B28" s="38" t="s">
        <v>10</v>
      </c>
      <c r="C28" s="222">
        <f>IF($B$2="Domestic Company",'Capital Available - Domestic'!D57,0)</f>
        <v>0</v>
      </c>
      <c r="E28" s="222">
        <f>IF($B$2="Domestic Company",'Capital Avail - Domestic (QIS)'!D59,0)</f>
        <v>0</v>
      </c>
    </row>
    <row r="29" spans="2:5" ht="15" customHeight="1">
      <c r="B29" s="38"/>
      <c r="C29" s="223"/>
      <c r="E29" s="223"/>
    </row>
    <row r="30" spans="2:5" ht="15" customHeight="1">
      <c r="B30" s="38" t="s">
        <v>241</v>
      </c>
      <c r="C30" s="222">
        <f>IF($B$2="Domestic company",'Capital Available - Domestic'!D58,'Capital Available - Branch'!D16)</f>
        <v>0</v>
      </c>
      <c r="E30" s="222">
        <f>IF($B$2="Domestic company",'Capital Avail - Domestic (QIS)'!D60,'Capital Available - Branch(QIS)'!D16)</f>
        <v>0</v>
      </c>
    </row>
    <row r="31" spans="2:5" ht="15" customHeight="1">
      <c r="B31" s="38"/>
      <c r="C31" s="221"/>
      <c r="E31" s="221"/>
    </row>
    <row r="32" spans="2:5" ht="15" customHeight="1">
      <c r="B32" s="38" t="s">
        <v>262</v>
      </c>
      <c r="C32" s="216">
        <v>0</v>
      </c>
      <c r="E32" s="216">
        <f>'Disclosure Items'!Q15</f>
        <v>0</v>
      </c>
    </row>
    <row r="33" spans="1:5" ht="15" customHeight="1">
      <c r="B33" s="38"/>
      <c r="C33" s="221"/>
      <c r="E33" s="221"/>
    </row>
    <row r="34" spans="1:5" ht="15" customHeight="1">
      <c r="B34" s="221" t="s">
        <v>242</v>
      </c>
      <c r="C34" s="221"/>
      <c r="E34" s="221"/>
    </row>
    <row r="35" spans="1:5" ht="15" customHeight="1">
      <c r="B35" s="224" t="s">
        <v>243</v>
      </c>
      <c r="C35" s="223">
        <f>+C30+C32-C22</f>
        <v>-2000</v>
      </c>
      <c r="E35" s="223">
        <f>+E30+E32-E22</f>
        <v>-2000</v>
      </c>
    </row>
    <row r="36" spans="1:5" ht="15" customHeight="1">
      <c r="B36" s="38" t="s">
        <v>242</v>
      </c>
      <c r="C36" s="225">
        <f>IFERROR((C30+C32)/C22,0)</f>
        <v>0</v>
      </c>
      <c r="E36" s="225">
        <f>IFERROR((E30+E32)/E22,0)</f>
        <v>0</v>
      </c>
    </row>
    <row r="37" spans="1:5" ht="15" customHeight="1"/>
    <row r="40" spans="1:5">
      <c r="A40" s="226"/>
    </row>
    <row r="41" spans="1:5">
      <c r="A41" s="226"/>
    </row>
    <row r="42" spans="1:5">
      <c r="A42" s="226"/>
      <c r="C42" s="226"/>
    </row>
    <row r="43" spans="1:5">
      <c r="A43" s="226"/>
      <c r="B43" s="226"/>
      <c r="E43" s="226"/>
    </row>
  </sheetData>
  <mergeCells count="3">
    <mergeCell ref="B1:F1"/>
    <mergeCell ref="E2:F2"/>
    <mergeCell ref="A5:F5"/>
  </mergeCells>
  <dataValidations count="1">
    <dataValidation type="list" allowBlank="1" showInputMessage="1" showErrorMessage="1" prompt="Please select Entity Type? _x000a_&quot;Domestic Company&quot; or &quot;Branch&quot;" sqref="B2" xr:uid="{00000000-0002-0000-0000-000000000000}">
      <formula1>"Domestic Company, Branch"</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A1:G19"/>
  <sheetViews>
    <sheetView workbookViewId="0">
      <selection activeCell="A19" sqref="A19"/>
    </sheetView>
  </sheetViews>
  <sheetFormatPr defaultRowHeight="14.5"/>
  <cols>
    <col min="1" max="1" width="44.54296875" customWidth="1"/>
    <col min="2" max="2" width="17" customWidth="1"/>
    <col min="3" max="3" width="13.7265625" customWidth="1"/>
    <col min="4" max="4" width="19" customWidth="1"/>
    <col min="5" max="5" width="16" customWidth="1"/>
    <col min="6" max="6" width="10.1796875" bestFit="1" customWidth="1"/>
    <col min="7" max="7" width="11.26953125" customWidth="1"/>
  </cols>
  <sheetData>
    <row r="1" spans="1:7">
      <c r="A1" s="1">
        <f>'Capital Req Ratio'!B1</f>
        <v>0</v>
      </c>
      <c r="B1" s="56"/>
      <c r="G1" s="3" t="s">
        <v>130</v>
      </c>
    </row>
    <row r="2" spans="1:7">
      <c r="A2" s="1" t="str">
        <f>'Capital Req Ratio'!B2</f>
        <v>Domestic Company</v>
      </c>
      <c r="B2" s="56"/>
    </row>
    <row r="3" spans="1:7">
      <c r="A3" s="87" t="s">
        <v>131</v>
      </c>
    </row>
    <row r="5" spans="1:7">
      <c r="A5" s="88"/>
      <c r="B5" s="89" t="s">
        <v>31</v>
      </c>
      <c r="C5" s="90" t="s">
        <v>37</v>
      </c>
      <c r="D5" s="90" t="s">
        <v>71</v>
      </c>
      <c r="E5" s="90" t="s">
        <v>47</v>
      </c>
      <c r="F5" s="90" t="s">
        <v>53</v>
      </c>
      <c r="G5" s="91" t="s">
        <v>58</v>
      </c>
    </row>
    <row r="6" spans="1:7" s="96" customFormat="1" ht="52">
      <c r="A6" s="92" t="s">
        <v>132</v>
      </c>
      <c r="B6" s="93" t="s">
        <v>133</v>
      </c>
      <c r="C6" s="94" t="s">
        <v>134</v>
      </c>
      <c r="D6" s="94" t="s">
        <v>135</v>
      </c>
      <c r="E6" s="94" t="s">
        <v>136</v>
      </c>
      <c r="F6" s="94" t="s">
        <v>137</v>
      </c>
      <c r="G6" s="95" t="s">
        <v>138</v>
      </c>
    </row>
    <row r="7" spans="1:7" s="96" customFormat="1" ht="15.75" customHeight="1">
      <c r="A7" s="97"/>
      <c r="B7" s="98" t="s">
        <v>139</v>
      </c>
      <c r="C7" s="99" t="s">
        <v>139</v>
      </c>
      <c r="D7" s="99"/>
      <c r="E7" s="99" t="s">
        <v>139</v>
      </c>
      <c r="F7" s="99"/>
      <c r="G7" s="100" t="s">
        <v>139</v>
      </c>
    </row>
    <row r="8" spans="1:7">
      <c r="A8" s="76" t="s">
        <v>140</v>
      </c>
      <c r="B8" s="101"/>
      <c r="C8" s="102"/>
      <c r="D8" s="102"/>
      <c r="E8" s="102"/>
      <c r="G8" s="103"/>
    </row>
    <row r="9" spans="1:7">
      <c r="A9" s="66" t="s">
        <v>141</v>
      </c>
      <c r="B9" s="67"/>
      <c r="C9" s="67"/>
      <c r="D9" s="104"/>
      <c r="E9" s="102">
        <f>ABS((B9-C9)*D9)</f>
        <v>0</v>
      </c>
      <c r="F9">
        <v>0.02</v>
      </c>
      <c r="G9" s="105">
        <f>F9*E9</f>
        <v>0</v>
      </c>
    </row>
    <row r="10" spans="1:7">
      <c r="A10" s="66" t="s">
        <v>142</v>
      </c>
      <c r="B10" s="67"/>
      <c r="C10" s="67"/>
      <c r="D10" s="104"/>
      <c r="E10" s="102">
        <f>ABS((B10-C10)*D10)</f>
        <v>0</v>
      </c>
      <c r="F10">
        <v>0.02</v>
      </c>
      <c r="G10" s="105">
        <f>F10*E10</f>
        <v>0</v>
      </c>
    </row>
    <row r="11" spans="1:7">
      <c r="A11" s="66"/>
      <c r="B11" s="106"/>
      <c r="C11" s="107"/>
      <c r="D11" s="102"/>
      <c r="E11" s="102"/>
      <c r="G11" s="105"/>
    </row>
    <row r="12" spans="1:7" ht="15.5">
      <c r="A12" s="76" t="s">
        <v>143</v>
      </c>
      <c r="B12" s="106"/>
      <c r="C12" s="107"/>
      <c r="D12" s="102"/>
      <c r="E12" s="102"/>
      <c r="G12" s="105"/>
    </row>
    <row r="13" spans="1:7">
      <c r="A13" s="66" t="s">
        <v>141</v>
      </c>
      <c r="B13" s="67"/>
      <c r="C13" s="67"/>
      <c r="D13" s="104"/>
      <c r="E13" s="102">
        <f t="shared" ref="E13:E14" si="0">ABS((B13-C13)*D13)</f>
        <v>0</v>
      </c>
      <c r="F13">
        <v>0.08</v>
      </c>
      <c r="G13" s="105">
        <f>F13*E13</f>
        <v>0</v>
      </c>
    </row>
    <row r="14" spans="1:7">
      <c r="A14" s="66" t="s">
        <v>142</v>
      </c>
      <c r="B14" s="67"/>
      <c r="C14" s="67"/>
      <c r="D14" s="104"/>
      <c r="E14" s="102">
        <f t="shared" si="0"/>
        <v>0</v>
      </c>
      <c r="F14">
        <v>0.08</v>
      </c>
      <c r="G14" s="105">
        <f t="shared" ref="G14" si="1">F14*E14</f>
        <v>0</v>
      </c>
    </row>
    <row r="15" spans="1:7">
      <c r="A15" s="108"/>
      <c r="B15" s="106"/>
      <c r="C15" s="107"/>
      <c r="D15" s="102"/>
      <c r="E15" s="102"/>
      <c r="G15" s="105"/>
    </row>
    <row r="16" spans="1:7">
      <c r="A16" s="109" t="s">
        <v>144</v>
      </c>
      <c r="B16" s="106"/>
      <c r="C16" s="107"/>
      <c r="D16" s="102"/>
      <c r="E16" s="102"/>
      <c r="G16" s="105"/>
    </row>
    <row r="17" spans="1:7">
      <c r="A17" s="66" t="s">
        <v>145</v>
      </c>
      <c r="B17" s="67"/>
      <c r="C17" s="67"/>
      <c r="D17" s="104"/>
      <c r="E17" s="102">
        <f t="shared" ref="E17" si="2">ABS((B17-C17)*D17)</f>
        <v>0</v>
      </c>
      <c r="F17" s="104"/>
      <c r="G17" s="105">
        <f t="shared" ref="G17" si="3">F17*E17</f>
        <v>0</v>
      </c>
    </row>
    <row r="18" spans="1:7" ht="15" thickBot="1">
      <c r="A18" s="110" t="s">
        <v>146</v>
      </c>
      <c r="B18" s="111"/>
      <c r="C18" s="112"/>
      <c r="D18" s="112"/>
      <c r="E18" s="112"/>
      <c r="F18" s="113"/>
      <c r="G18" s="114">
        <f>SUM(G8:G15)-G17</f>
        <v>0</v>
      </c>
    </row>
    <row r="19" spans="1:7" ht="15" thickTop="1"/>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23"/>
  <sheetViews>
    <sheetView workbookViewId="0">
      <selection activeCell="A2" sqref="A2"/>
    </sheetView>
  </sheetViews>
  <sheetFormatPr defaultRowHeight="14.5"/>
  <cols>
    <col min="1" max="1" width="43.81640625" customWidth="1"/>
    <col min="6" max="6" width="10.1796875" bestFit="1" customWidth="1"/>
  </cols>
  <sheetData>
    <row r="1" spans="1:8" s="58" customFormat="1">
      <c r="A1" s="1">
        <f>'Capital Req Ratio'!B1</f>
        <v>0</v>
      </c>
      <c r="B1" s="56"/>
      <c r="C1"/>
      <c r="G1" s="3" t="s">
        <v>147</v>
      </c>
    </row>
    <row r="2" spans="1:8" s="58" customFormat="1">
      <c r="A2" s="1" t="str">
        <f>'Capital Req Ratio'!B2</f>
        <v>Domestic Company</v>
      </c>
      <c r="B2" s="56"/>
      <c r="C2"/>
    </row>
    <row r="3" spans="1:8" s="58" customFormat="1" ht="13">
      <c r="A3" s="5" t="s">
        <v>148</v>
      </c>
    </row>
    <row r="4" spans="1:8" s="58" customFormat="1" ht="13">
      <c r="A4" s="5"/>
    </row>
    <row r="5" spans="1:8" s="58" customFormat="1" ht="13">
      <c r="A5" s="62" t="s">
        <v>3</v>
      </c>
      <c r="B5" s="62"/>
      <c r="C5" s="62" t="s">
        <v>72</v>
      </c>
    </row>
    <row r="6" spans="1:8" s="58" customFormat="1" ht="26">
      <c r="A6" s="63"/>
      <c r="B6" s="63"/>
      <c r="C6" s="63" t="s">
        <v>2</v>
      </c>
    </row>
    <row r="7" spans="1:8" s="58" customFormat="1" ht="13">
      <c r="A7" s="115"/>
      <c r="B7" s="116"/>
      <c r="C7" s="116"/>
    </row>
    <row r="8" spans="1:8" s="58" customFormat="1" ht="12.5">
      <c r="A8" s="66" t="s">
        <v>149</v>
      </c>
      <c r="B8" s="66"/>
      <c r="C8" s="117"/>
    </row>
    <row r="9" spans="1:8" s="58" customFormat="1" ht="12.5">
      <c r="A9" s="66" t="s">
        <v>150</v>
      </c>
      <c r="B9" s="66"/>
      <c r="C9" s="118"/>
    </row>
    <row r="10" spans="1:8" s="58" customFormat="1" ht="13">
      <c r="A10" s="119" t="s">
        <v>151</v>
      </c>
      <c r="B10" s="119" t="s">
        <v>31</v>
      </c>
      <c r="C10" s="120">
        <f>ABS(C9-C8)</f>
        <v>0</v>
      </c>
    </row>
    <row r="11" spans="1:8" s="58" customFormat="1" ht="13.5" thickBot="1">
      <c r="A11" s="121" t="s">
        <v>152</v>
      </c>
      <c r="B11" s="121" t="s">
        <v>37</v>
      </c>
      <c r="C11" s="122">
        <f>0.1*C10</f>
        <v>0</v>
      </c>
    </row>
    <row r="12" spans="1:8" s="58" customFormat="1" ht="13.5" thickTop="1">
      <c r="A12" s="115"/>
      <c r="B12" s="116"/>
      <c r="C12" s="123"/>
    </row>
    <row r="13" spans="1:8" s="58" customFormat="1" ht="12.5">
      <c r="A13" s="66" t="s">
        <v>149</v>
      </c>
      <c r="B13" s="66"/>
      <c r="C13" s="117"/>
    </row>
    <row r="14" spans="1:8" s="58" customFormat="1" ht="12.5">
      <c r="A14" s="66" t="s">
        <v>153</v>
      </c>
      <c r="B14" s="66"/>
      <c r="C14" s="118"/>
    </row>
    <row r="15" spans="1:8" s="58" customFormat="1" ht="13">
      <c r="A15" s="119" t="s">
        <v>151</v>
      </c>
      <c r="B15" s="119" t="s">
        <v>71</v>
      </c>
      <c r="C15" s="120">
        <f>ABS(C14-C13)</f>
        <v>0</v>
      </c>
    </row>
    <row r="16" spans="1:8" s="58" customFormat="1" ht="12.5">
      <c r="A16" s="66" t="s">
        <v>3</v>
      </c>
      <c r="B16" s="66"/>
      <c r="C16" s="117"/>
      <c r="H16" s="124"/>
    </row>
    <row r="17" spans="1:3" s="58" customFormat="1" ht="12.5">
      <c r="A17" s="66" t="s">
        <v>154</v>
      </c>
      <c r="B17" s="66"/>
      <c r="C17" s="118"/>
    </row>
    <row r="18" spans="1:3" s="58" customFormat="1" ht="13">
      <c r="A18" s="119" t="s">
        <v>155</v>
      </c>
      <c r="B18" s="119" t="s">
        <v>47</v>
      </c>
      <c r="C18" s="125">
        <f>ABS(C17-C16)</f>
        <v>0</v>
      </c>
    </row>
    <row r="19" spans="1:3" s="58" customFormat="1" ht="13">
      <c r="A19" s="119" t="s">
        <v>156</v>
      </c>
      <c r="B19" s="119" t="s">
        <v>53</v>
      </c>
      <c r="C19" s="125">
        <f>C15-C18</f>
        <v>0</v>
      </c>
    </row>
    <row r="20" spans="1:3" s="58" customFormat="1" ht="13.5" thickBot="1">
      <c r="A20" s="121" t="s">
        <v>157</v>
      </c>
      <c r="B20" s="126"/>
      <c r="C20" s="122">
        <f>IF(C19 &gt; 0, MIN(C19,C11),C11)</f>
        <v>0</v>
      </c>
    </row>
    <row r="21" spans="1:3" s="58" customFormat="1" ht="13" thickTop="1">
      <c r="A21" s="66"/>
      <c r="B21" s="66"/>
      <c r="C21" s="127"/>
    </row>
    <row r="22" spans="1:3" s="58" customFormat="1" ht="13.5" thickBot="1">
      <c r="A22" s="128" t="s">
        <v>158</v>
      </c>
      <c r="B22" s="126"/>
      <c r="C22" s="129">
        <f>MAX(C11,C20)</f>
        <v>0</v>
      </c>
    </row>
    <row r="23" spans="1:3" ht="15" thickTop="1"/>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CC"/>
  </sheetPr>
  <dimension ref="A1:H23"/>
  <sheetViews>
    <sheetView workbookViewId="0">
      <selection activeCell="E18" sqref="E18"/>
    </sheetView>
  </sheetViews>
  <sheetFormatPr defaultRowHeight="14.5"/>
  <cols>
    <col min="1" max="1" width="43.81640625" customWidth="1"/>
    <col min="6" max="6" width="10.1796875" bestFit="1" customWidth="1"/>
  </cols>
  <sheetData>
    <row r="1" spans="1:8" s="58" customFormat="1">
      <c r="A1" s="1">
        <f>'Capital Req Ratio'!B1</f>
        <v>0</v>
      </c>
      <c r="B1" s="56"/>
      <c r="C1"/>
      <c r="G1" s="3" t="s">
        <v>147</v>
      </c>
    </row>
    <row r="2" spans="1:8" s="58" customFormat="1">
      <c r="A2" s="1" t="str">
        <f>'Capital Req Ratio'!B2</f>
        <v>Domestic Company</v>
      </c>
      <c r="B2" s="56"/>
      <c r="C2"/>
    </row>
    <row r="3" spans="1:8" s="58" customFormat="1" ht="13">
      <c r="A3" s="5" t="s">
        <v>148</v>
      </c>
    </row>
    <row r="4" spans="1:8" s="58" customFormat="1" ht="13">
      <c r="A4" s="5"/>
    </row>
    <row r="5" spans="1:8" s="58" customFormat="1" ht="13">
      <c r="A5" s="62" t="s">
        <v>3</v>
      </c>
      <c r="B5" s="62"/>
      <c r="C5" s="62" t="s">
        <v>72</v>
      </c>
    </row>
    <row r="6" spans="1:8" s="58" customFormat="1" ht="26">
      <c r="A6" s="63"/>
      <c r="B6" s="63"/>
      <c r="C6" s="63" t="s">
        <v>2</v>
      </c>
    </row>
    <row r="7" spans="1:8" s="58" customFormat="1" ht="13">
      <c r="A7" s="115"/>
      <c r="B7" s="116"/>
      <c r="C7" s="116"/>
    </row>
    <row r="8" spans="1:8" s="58" customFormat="1" ht="12.5">
      <c r="A8" s="66" t="s">
        <v>149</v>
      </c>
      <c r="B8" s="66"/>
      <c r="C8" s="117"/>
    </row>
    <row r="9" spans="1:8" s="58" customFormat="1" ht="12.5">
      <c r="A9" s="66" t="s">
        <v>150</v>
      </c>
      <c r="B9" s="66"/>
      <c r="C9" s="118"/>
    </row>
    <row r="10" spans="1:8" s="58" customFormat="1" ht="13">
      <c r="A10" s="119" t="s">
        <v>151</v>
      </c>
      <c r="B10" s="119" t="s">
        <v>31</v>
      </c>
      <c r="C10" s="120">
        <f>ABS(C9-C8)</f>
        <v>0</v>
      </c>
    </row>
    <row r="11" spans="1:8" s="58" customFormat="1" ht="13.5" thickBot="1">
      <c r="A11" s="121" t="s">
        <v>152</v>
      </c>
      <c r="B11" s="121" t="s">
        <v>37</v>
      </c>
      <c r="C11" s="122">
        <f>0.1*C10</f>
        <v>0</v>
      </c>
    </row>
    <row r="12" spans="1:8" s="58" customFormat="1" ht="13.5" thickTop="1">
      <c r="A12" s="115"/>
      <c r="B12" s="116"/>
      <c r="C12" s="123"/>
    </row>
    <row r="13" spans="1:8" s="58" customFormat="1" ht="12.5">
      <c r="A13" s="66" t="s">
        <v>149</v>
      </c>
      <c r="B13" s="66"/>
      <c r="C13" s="117"/>
    </row>
    <row r="14" spans="1:8" s="58" customFormat="1" ht="12.5">
      <c r="A14" s="66" t="s">
        <v>153</v>
      </c>
      <c r="B14" s="66"/>
      <c r="C14" s="118"/>
    </row>
    <row r="15" spans="1:8" s="58" customFormat="1" ht="13">
      <c r="A15" s="119" t="s">
        <v>151</v>
      </c>
      <c r="B15" s="119" t="s">
        <v>71</v>
      </c>
      <c r="C15" s="120">
        <f>ABS(C14-C13)</f>
        <v>0</v>
      </c>
    </row>
    <row r="16" spans="1:8" s="58" customFormat="1" ht="12.5">
      <c r="A16" s="66" t="s">
        <v>3</v>
      </c>
      <c r="B16" s="66"/>
      <c r="C16" s="117"/>
      <c r="H16" s="124"/>
    </row>
    <row r="17" spans="1:3" s="58" customFormat="1" ht="12.5">
      <c r="A17" s="66" t="s">
        <v>154</v>
      </c>
      <c r="B17" s="66"/>
      <c r="C17" s="118"/>
    </row>
    <row r="18" spans="1:3" s="58" customFormat="1" ht="13">
      <c r="A18" s="119" t="s">
        <v>155</v>
      </c>
      <c r="B18" s="119" t="s">
        <v>47</v>
      </c>
      <c r="C18" s="125">
        <f>ABS(C17-C16)</f>
        <v>0</v>
      </c>
    </row>
    <row r="19" spans="1:3" s="58" customFormat="1" ht="13">
      <c r="A19" s="119" t="s">
        <v>156</v>
      </c>
      <c r="B19" s="119" t="s">
        <v>53</v>
      </c>
      <c r="C19" s="125">
        <f>C15-C18</f>
        <v>0</v>
      </c>
    </row>
    <row r="20" spans="1:3" s="58" customFormat="1" ht="13.5" thickBot="1">
      <c r="A20" s="121" t="s">
        <v>157</v>
      </c>
      <c r="B20" s="126"/>
      <c r="C20" s="122">
        <f>IF(C19 &gt; 0, MIN(C19,C11),C11)</f>
        <v>0</v>
      </c>
    </row>
    <row r="21" spans="1:3" s="58" customFormat="1" ht="13" thickTop="1">
      <c r="A21" s="66"/>
      <c r="B21" s="66"/>
      <c r="C21" s="127"/>
    </row>
    <row r="22" spans="1:3" s="58" customFormat="1" ht="13.5" thickBot="1">
      <c r="A22" s="128" t="s">
        <v>158</v>
      </c>
      <c r="B22" s="126"/>
      <c r="C22" s="129">
        <f>MAX(C11,C20)</f>
        <v>0</v>
      </c>
    </row>
    <row r="23" spans="1:3" ht="15" thickTop="1"/>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G29"/>
  <sheetViews>
    <sheetView workbookViewId="0">
      <selection activeCell="C4" sqref="C4"/>
    </sheetView>
  </sheetViews>
  <sheetFormatPr defaultRowHeight="14.5"/>
  <cols>
    <col min="1" max="1" width="28.54296875" customWidth="1"/>
    <col min="2" max="2" width="11.453125" customWidth="1"/>
    <col min="3" max="3" width="23.453125" customWidth="1"/>
    <col min="4" max="4" width="15.453125" customWidth="1"/>
    <col min="5" max="5" width="12.54296875" customWidth="1"/>
    <col min="6" max="6" width="11.54296875" customWidth="1"/>
    <col min="7" max="7" width="19.81640625" customWidth="1"/>
    <col min="8" max="8" width="12.453125" customWidth="1"/>
  </cols>
  <sheetData>
    <row r="1" spans="1:7" s="58" customFormat="1" ht="16.5" customHeight="1">
      <c r="A1" s="1">
        <f>'Capital Req Ratio'!B1</f>
        <v>0</v>
      </c>
      <c r="B1" s="56"/>
      <c r="C1"/>
      <c r="D1"/>
      <c r="G1" s="3" t="s">
        <v>159</v>
      </c>
    </row>
    <row r="2" spans="1:7" s="58" customFormat="1" ht="16.5" customHeight="1">
      <c r="A2" s="1" t="str">
        <f>'Capital Req Ratio'!B2</f>
        <v>Domestic Company</v>
      </c>
      <c r="B2" s="56"/>
      <c r="C2"/>
      <c r="D2"/>
    </row>
    <row r="3" spans="1:7" s="58" customFormat="1" ht="13">
      <c r="A3" s="5" t="s">
        <v>160</v>
      </c>
    </row>
    <row r="5" spans="1:7" s="134" customFormat="1">
      <c r="A5" s="130"/>
      <c r="B5" s="131" t="s">
        <v>31</v>
      </c>
      <c r="C5" s="131" t="s">
        <v>37</v>
      </c>
      <c r="D5" s="132" t="s">
        <v>71</v>
      </c>
      <c r="E5" s="132" t="s">
        <v>47</v>
      </c>
      <c r="F5" s="133" t="s">
        <v>53</v>
      </c>
    </row>
    <row r="6" spans="1:7" s="139" customFormat="1" ht="39">
      <c r="A6" s="135" t="s">
        <v>161</v>
      </c>
      <c r="B6" s="136" t="s">
        <v>162</v>
      </c>
      <c r="C6" s="136" t="s">
        <v>163</v>
      </c>
      <c r="D6" s="137" t="s">
        <v>164</v>
      </c>
      <c r="E6" s="137" t="s">
        <v>137</v>
      </c>
      <c r="F6" s="138" t="s">
        <v>118</v>
      </c>
    </row>
    <row r="7" spans="1:7" s="139" customFormat="1" ht="13">
      <c r="A7" s="135"/>
      <c r="B7" s="136"/>
      <c r="C7" s="136"/>
      <c r="D7" s="137" t="s">
        <v>139</v>
      </c>
      <c r="E7" s="140"/>
      <c r="F7" s="138" t="s">
        <v>139</v>
      </c>
    </row>
    <row r="8" spans="1:7" s="58" customFormat="1" ht="25.5">
      <c r="A8" s="141" t="s">
        <v>165</v>
      </c>
      <c r="B8" s="70" t="s">
        <v>166</v>
      </c>
      <c r="C8" s="70" t="s">
        <v>167</v>
      </c>
      <c r="D8" s="67"/>
      <c r="E8" s="142">
        <v>5.0000000000000001E-4</v>
      </c>
      <c r="F8" s="143">
        <f>D8*E8</f>
        <v>0</v>
      </c>
    </row>
    <row r="9" spans="1:7" s="58" customFormat="1" ht="25">
      <c r="A9" s="70"/>
      <c r="B9" s="70"/>
      <c r="C9" s="70" t="s">
        <v>168</v>
      </c>
      <c r="D9" s="67"/>
      <c r="E9" s="144">
        <v>1E-3</v>
      </c>
      <c r="F9" s="143">
        <f>D9*E9</f>
        <v>0</v>
      </c>
    </row>
    <row r="10" spans="1:7" s="58" customFormat="1" ht="25">
      <c r="A10" s="70"/>
      <c r="B10" s="70"/>
      <c r="C10" s="70" t="s">
        <v>169</v>
      </c>
      <c r="D10" s="67"/>
      <c r="E10" s="144">
        <v>2E-3</v>
      </c>
      <c r="F10" s="143">
        <f>D10*E10</f>
        <v>0</v>
      </c>
    </row>
    <row r="11" spans="1:7" s="58" customFormat="1" ht="25.5">
      <c r="A11" s="141" t="s">
        <v>170</v>
      </c>
      <c r="B11" s="70" t="s">
        <v>166</v>
      </c>
      <c r="C11" s="70" t="s">
        <v>167</v>
      </c>
      <c r="D11" s="67"/>
      <c r="E11" s="144">
        <v>5.0000000000000001E-4</v>
      </c>
      <c r="F11" s="143">
        <f t="shared" ref="F11:F14" si="0">D11*E11</f>
        <v>0</v>
      </c>
    </row>
    <row r="12" spans="1:7" s="58" customFormat="1" ht="25">
      <c r="A12" s="70"/>
      <c r="B12" s="70"/>
      <c r="C12" s="70" t="s">
        <v>168</v>
      </c>
      <c r="D12" s="67"/>
      <c r="E12" s="144">
        <v>1E-3</v>
      </c>
      <c r="F12" s="143">
        <f t="shared" si="0"/>
        <v>0</v>
      </c>
    </row>
    <row r="13" spans="1:7" s="58" customFormat="1" ht="25">
      <c r="A13" s="70"/>
      <c r="B13" s="70"/>
      <c r="C13" s="70" t="s">
        <v>169</v>
      </c>
      <c r="D13" s="67"/>
      <c r="E13" s="144">
        <v>2E-3</v>
      </c>
      <c r="F13" s="143">
        <f t="shared" si="0"/>
        <v>0</v>
      </c>
    </row>
    <row r="14" spans="1:7" s="58" customFormat="1" ht="39">
      <c r="A14" s="141" t="s">
        <v>171</v>
      </c>
      <c r="B14" s="70" t="s">
        <v>166</v>
      </c>
      <c r="C14" s="70" t="s">
        <v>172</v>
      </c>
      <c r="D14" s="67"/>
      <c r="E14" s="144">
        <v>1E-3</v>
      </c>
      <c r="F14" s="143">
        <f t="shared" si="0"/>
        <v>0</v>
      </c>
    </row>
    <row r="15" spans="1:7" s="58" customFormat="1" ht="13">
      <c r="A15" s="145"/>
      <c r="B15" s="70"/>
      <c r="C15" s="70"/>
      <c r="D15" s="78"/>
      <c r="E15" s="144"/>
      <c r="F15" s="143"/>
    </row>
    <row r="16" spans="1:7" s="58" customFormat="1" ht="26">
      <c r="A16" s="141" t="s">
        <v>173</v>
      </c>
      <c r="B16" s="70"/>
      <c r="C16" s="70"/>
      <c r="D16" s="78"/>
      <c r="E16" s="144"/>
      <c r="F16" s="143"/>
    </row>
    <row r="17" spans="1:6" s="58" customFormat="1" ht="25">
      <c r="A17" s="146" t="s">
        <v>174</v>
      </c>
      <c r="B17" s="70" t="s">
        <v>166</v>
      </c>
      <c r="C17" s="70"/>
      <c r="D17" s="67"/>
      <c r="E17" s="144">
        <v>2.9999999999999997E-4</v>
      </c>
      <c r="F17" s="143">
        <f t="shared" ref="F17" si="1">D17*E17</f>
        <v>0</v>
      </c>
    </row>
    <row r="18" spans="1:6" s="58" customFormat="1" ht="26">
      <c r="A18" s="141" t="s">
        <v>173</v>
      </c>
      <c r="B18" s="70"/>
      <c r="C18" s="147"/>
      <c r="D18" s="148"/>
      <c r="F18" s="143"/>
    </row>
    <row r="19" spans="1:6" s="58" customFormat="1" ht="25">
      <c r="A19" s="146" t="s">
        <v>175</v>
      </c>
      <c r="B19" s="70" t="s">
        <v>166</v>
      </c>
      <c r="C19" s="70" t="s">
        <v>167</v>
      </c>
      <c r="D19" s="67"/>
      <c r="E19" s="144">
        <v>1.4999999999999999E-4</v>
      </c>
      <c r="F19" s="143">
        <f>D19*E19</f>
        <v>0</v>
      </c>
    </row>
    <row r="20" spans="1:6" s="58" customFormat="1" ht="25.5">
      <c r="A20" s="145"/>
      <c r="B20" s="70"/>
      <c r="C20" s="70" t="s">
        <v>168</v>
      </c>
      <c r="D20" s="67"/>
      <c r="E20" s="144">
        <v>2.9999999999999997E-4</v>
      </c>
      <c r="F20" s="143">
        <f t="shared" ref="F20:F22" si="2">D20*E20</f>
        <v>0</v>
      </c>
    </row>
    <row r="21" spans="1:6" s="58" customFormat="1" ht="25.5">
      <c r="A21" s="145"/>
      <c r="B21" s="70"/>
      <c r="C21" s="70" t="s">
        <v>176</v>
      </c>
      <c r="D21" s="67"/>
      <c r="E21" s="144">
        <v>5.9999999999999995E-4</v>
      </c>
      <c r="F21" s="143">
        <f t="shared" si="2"/>
        <v>0</v>
      </c>
    </row>
    <row r="22" spans="1:6" s="58" customFormat="1" ht="26">
      <c r="A22" s="141" t="s">
        <v>177</v>
      </c>
      <c r="B22" s="70" t="s">
        <v>178</v>
      </c>
      <c r="C22" s="70"/>
      <c r="D22" s="67"/>
      <c r="E22" s="144">
        <v>0.01</v>
      </c>
      <c r="F22" s="143">
        <f t="shared" si="2"/>
        <v>0</v>
      </c>
    </row>
    <row r="23" spans="1:6" s="58" customFormat="1" ht="13">
      <c r="A23" s="145"/>
      <c r="B23" s="70"/>
      <c r="C23" s="70"/>
      <c r="D23" s="78"/>
      <c r="E23" s="144"/>
      <c r="F23" s="143"/>
    </row>
    <row r="24" spans="1:6" s="58" customFormat="1" ht="25.5">
      <c r="A24" s="141" t="s">
        <v>179</v>
      </c>
      <c r="B24" s="70" t="s">
        <v>166</v>
      </c>
      <c r="C24" s="70" t="s">
        <v>167</v>
      </c>
      <c r="D24" s="67"/>
      <c r="E24" s="144">
        <v>5.0000000000000001E-4</v>
      </c>
      <c r="F24" s="143">
        <f t="shared" ref="F24:F26" si="3">D24*E24</f>
        <v>0</v>
      </c>
    </row>
    <row r="25" spans="1:6" s="58" customFormat="1" ht="25">
      <c r="A25" s="70"/>
      <c r="B25" s="70"/>
      <c r="C25" s="70" t="s">
        <v>168</v>
      </c>
      <c r="D25" s="67"/>
      <c r="E25" s="144">
        <v>1E-3</v>
      </c>
      <c r="F25" s="143">
        <f t="shared" si="3"/>
        <v>0</v>
      </c>
    </row>
    <row r="26" spans="1:6" s="58" customFormat="1" ht="25">
      <c r="A26" s="70"/>
      <c r="B26" s="66"/>
      <c r="C26" s="70" t="s">
        <v>169</v>
      </c>
      <c r="D26" s="67"/>
      <c r="E26" s="144">
        <v>2E-3</v>
      </c>
      <c r="F26" s="143">
        <f t="shared" si="3"/>
        <v>0</v>
      </c>
    </row>
    <row r="27" spans="1:6" s="58" customFormat="1" ht="12.5">
      <c r="A27" s="70"/>
      <c r="B27" s="66"/>
      <c r="C27" s="66"/>
      <c r="D27" s="78"/>
      <c r="E27" s="144"/>
      <c r="F27" s="143"/>
    </row>
    <row r="28" spans="1:6" s="58" customFormat="1" ht="13.5" thickBot="1">
      <c r="A28" s="128" t="s">
        <v>180</v>
      </c>
      <c r="B28" s="126"/>
      <c r="C28" s="126"/>
      <c r="D28" s="149"/>
      <c r="E28" s="150"/>
      <c r="F28" s="151">
        <f>SUM(F8:F26)</f>
        <v>0</v>
      </c>
    </row>
    <row r="29" spans="1:6" s="58" customFormat="1" ht="13" thickTop="1"/>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CC"/>
  </sheetPr>
  <dimension ref="A1:G29"/>
  <sheetViews>
    <sheetView workbookViewId="0">
      <selection activeCell="D3" sqref="D3"/>
    </sheetView>
  </sheetViews>
  <sheetFormatPr defaultRowHeight="14.5"/>
  <cols>
    <col min="1" max="1" width="28.54296875" customWidth="1"/>
    <col min="2" max="2" width="11.453125" customWidth="1"/>
    <col min="3" max="3" width="23.453125" customWidth="1"/>
    <col min="4" max="4" width="15.453125" customWidth="1"/>
    <col min="5" max="5" width="12.54296875" customWidth="1"/>
    <col min="6" max="6" width="11.54296875" customWidth="1"/>
    <col min="7" max="7" width="19.81640625" customWidth="1"/>
    <col min="8" max="8" width="12.453125" customWidth="1"/>
  </cols>
  <sheetData>
    <row r="1" spans="1:7" s="58" customFormat="1" ht="16.5" customHeight="1">
      <c r="A1" s="1">
        <f>'Capital Req Ratio'!B1</f>
        <v>0</v>
      </c>
      <c r="B1" s="56"/>
      <c r="C1"/>
      <c r="D1"/>
      <c r="G1" s="3" t="s">
        <v>159</v>
      </c>
    </row>
    <row r="2" spans="1:7" s="58" customFormat="1" ht="16.5" customHeight="1">
      <c r="A2" s="1" t="str">
        <f>'Capital Req Ratio'!B2</f>
        <v>Domestic Company</v>
      </c>
      <c r="B2" s="56"/>
      <c r="C2"/>
      <c r="D2"/>
    </row>
    <row r="3" spans="1:7" s="58" customFormat="1" ht="13">
      <c r="A3" s="5" t="s">
        <v>160</v>
      </c>
    </row>
    <row r="5" spans="1:7" s="134" customFormat="1">
      <c r="A5" s="130"/>
      <c r="B5" s="131" t="s">
        <v>31</v>
      </c>
      <c r="C5" s="131" t="s">
        <v>37</v>
      </c>
      <c r="D5" s="132" t="s">
        <v>71</v>
      </c>
      <c r="E5" s="132" t="s">
        <v>47</v>
      </c>
      <c r="F5" s="133" t="s">
        <v>53</v>
      </c>
    </row>
    <row r="6" spans="1:7" s="139" customFormat="1" ht="39">
      <c r="A6" s="135" t="s">
        <v>161</v>
      </c>
      <c r="B6" s="136" t="s">
        <v>162</v>
      </c>
      <c r="C6" s="136" t="s">
        <v>163</v>
      </c>
      <c r="D6" s="137" t="s">
        <v>164</v>
      </c>
      <c r="E6" s="137" t="s">
        <v>137</v>
      </c>
      <c r="F6" s="138" t="s">
        <v>118</v>
      </c>
    </row>
    <row r="7" spans="1:7" s="139" customFormat="1" ht="13">
      <c r="A7" s="135"/>
      <c r="B7" s="136"/>
      <c r="C7" s="136"/>
      <c r="D7" s="137" t="s">
        <v>139</v>
      </c>
      <c r="E7" s="140"/>
      <c r="F7" s="138" t="s">
        <v>139</v>
      </c>
    </row>
    <row r="8" spans="1:7" s="58" customFormat="1" ht="25.5">
      <c r="A8" s="141" t="s">
        <v>165</v>
      </c>
      <c r="B8" s="70" t="s">
        <v>166</v>
      </c>
      <c r="C8" s="70" t="s">
        <v>167</v>
      </c>
      <c r="D8" s="67"/>
      <c r="E8" s="142">
        <v>5.0000000000000001E-4</v>
      </c>
      <c r="F8" s="143">
        <f>D8*E8</f>
        <v>0</v>
      </c>
    </row>
    <row r="9" spans="1:7" s="58" customFormat="1" ht="25">
      <c r="A9" s="70"/>
      <c r="B9" s="70"/>
      <c r="C9" s="70" t="s">
        <v>168</v>
      </c>
      <c r="D9" s="67"/>
      <c r="E9" s="144">
        <v>1E-3</v>
      </c>
      <c r="F9" s="143">
        <f>D9*E9</f>
        <v>0</v>
      </c>
    </row>
    <row r="10" spans="1:7" s="58" customFormat="1" ht="25">
      <c r="A10" s="70"/>
      <c r="B10" s="70"/>
      <c r="C10" s="70" t="s">
        <v>169</v>
      </c>
      <c r="D10" s="67"/>
      <c r="E10" s="144">
        <v>2E-3</v>
      </c>
      <c r="F10" s="143">
        <f>D10*E10</f>
        <v>0</v>
      </c>
    </row>
    <row r="11" spans="1:7" s="58" customFormat="1" ht="25.5">
      <c r="A11" s="141" t="s">
        <v>170</v>
      </c>
      <c r="B11" s="70" t="s">
        <v>166</v>
      </c>
      <c r="C11" s="70" t="s">
        <v>167</v>
      </c>
      <c r="D11" s="67"/>
      <c r="E11" s="144">
        <v>5.0000000000000001E-4</v>
      </c>
      <c r="F11" s="143">
        <f t="shared" ref="F11:F14" si="0">D11*E11</f>
        <v>0</v>
      </c>
    </row>
    <row r="12" spans="1:7" s="58" customFormat="1" ht="25">
      <c r="A12" s="70"/>
      <c r="B12" s="70"/>
      <c r="C12" s="70" t="s">
        <v>168</v>
      </c>
      <c r="D12" s="67"/>
      <c r="E12" s="144">
        <v>1E-3</v>
      </c>
      <c r="F12" s="143">
        <f t="shared" si="0"/>
        <v>0</v>
      </c>
    </row>
    <row r="13" spans="1:7" s="58" customFormat="1" ht="25">
      <c r="A13" s="70"/>
      <c r="B13" s="70"/>
      <c r="C13" s="70" t="s">
        <v>169</v>
      </c>
      <c r="D13" s="67"/>
      <c r="E13" s="144">
        <v>2E-3</v>
      </c>
      <c r="F13" s="143">
        <f t="shared" si="0"/>
        <v>0</v>
      </c>
    </row>
    <row r="14" spans="1:7" s="58" customFormat="1" ht="39">
      <c r="A14" s="141" t="s">
        <v>171</v>
      </c>
      <c r="B14" s="70" t="s">
        <v>166</v>
      </c>
      <c r="C14" s="70" t="s">
        <v>172</v>
      </c>
      <c r="D14" s="67"/>
      <c r="E14" s="144">
        <v>1E-3</v>
      </c>
      <c r="F14" s="143">
        <f t="shared" si="0"/>
        <v>0</v>
      </c>
    </row>
    <row r="15" spans="1:7" s="58" customFormat="1" ht="13">
      <c r="A15" s="145"/>
      <c r="B15" s="70"/>
      <c r="C15" s="70"/>
      <c r="D15" s="78"/>
      <c r="E15" s="144"/>
      <c r="F15" s="143"/>
    </row>
    <row r="16" spans="1:7" s="58" customFormat="1" ht="26">
      <c r="A16" s="141" t="s">
        <v>173</v>
      </c>
      <c r="B16" s="70"/>
      <c r="C16" s="70"/>
      <c r="D16" s="78"/>
      <c r="E16" s="144"/>
      <c r="F16" s="143"/>
    </row>
    <row r="17" spans="1:6" s="58" customFormat="1" ht="25">
      <c r="A17" s="146" t="s">
        <v>174</v>
      </c>
      <c r="B17" s="70" t="s">
        <v>166</v>
      </c>
      <c r="C17" s="70"/>
      <c r="D17" s="67"/>
      <c r="E17" s="144">
        <v>2.9999999999999997E-4</v>
      </c>
      <c r="F17" s="143">
        <f t="shared" ref="F17" si="1">D17*E17</f>
        <v>0</v>
      </c>
    </row>
    <row r="18" spans="1:6" s="58" customFormat="1" ht="26">
      <c r="A18" s="141" t="s">
        <v>173</v>
      </c>
      <c r="B18" s="70"/>
      <c r="C18" s="147"/>
      <c r="D18" s="148"/>
      <c r="F18" s="143"/>
    </row>
    <row r="19" spans="1:6" s="58" customFormat="1" ht="25">
      <c r="A19" s="146" t="s">
        <v>175</v>
      </c>
      <c r="B19" s="70" t="s">
        <v>166</v>
      </c>
      <c r="C19" s="70" t="s">
        <v>167</v>
      </c>
      <c r="D19" s="67"/>
      <c r="E19" s="144">
        <v>1.4999999999999999E-4</v>
      </c>
      <c r="F19" s="143">
        <f>D19*E19</f>
        <v>0</v>
      </c>
    </row>
    <row r="20" spans="1:6" s="58" customFormat="1" ht="25.5">
      <c r="A20" s="145"/>
      <c r="B20" s="70"/>
      <c r="C20" s="70" t="s">
        <v>168</v>
      </c>
      <c r="D20" s="67"/>
      <c r="E20" s="144">
        <v>2.9999999999999997E-4</v>
      </c>
      <c r="F20" s="143">
        <f t="shared" ref="F20:F22" si="2">D20*E20</f>
        <v>0</v>
      </c>
    </row>
    <row r="21" spans="1:6" s="58" customFormat="1" ht="25.5">
      <c r="A21" s="145"/>
      <c r="B21" s="70"/>
      <c r="C21" s="70" t="s">
        <v>176</v>
      </c>
      <c r="D21" s="67"/>
      <c r="E21" s="144">
        <v>5.9999999999999995E-4</v>
      </c>
      <c r="F21" s="143">
        <f t="shared" si="2"/>
        <v>0</v>
      </c>
    </row>
    <row r="22" spans="1:6" s="58" customFormat="1" ht="26">
      <c r="A22" s="141" t="s">
        <v>177</v>
      </c>
      <c r="B22" s="70" t="s">
        <v>178</v>
      </c>
      <c r="C22" s="70"/>
      <c r="D22" s="67"/>
      <c r="E22" s="144">
        <v>0.01</v>
      </c>
      <c r="F22" s="143">
        <f t="shared" si="2"/>
        <v>0</v>
      </c>
    </row>
    <row r="23" spans="1:6" s="58" customFormat="1" ht="13">
      <c r="A23" s="145"/>
      <c r="B23" s="70"/>
      <c r="C23" s="70"/>
      <c r="D23" s="78"/>
      <c r="E23" s="144"/>
      <c r="F23" s="143"/>
    </row>
    <row r="24" spans="1:6" s="58" customFormat="1" ht="25.5">
      <c r="A24" s="141" t="s">
        <v>179</v>
      </c>
      <c r="B24" s="70" t="s">
        <v>166</v>
      </c>
      <c r="C24" s="70" t="s">
        <v>167</v>
      </c>
      <c r="D24" s="67"/>
      <c r="E24" s="144">
        <v>5.0000000000000001E-4</v>
      </c>
      <c r="F24" s="143">
        <f t="shared" ref="F24:F26" si="3">D24*E24</f>
        <v>0</v>
      </c>
    </row>
    <row r="25" spans="1:6" s="58" customFormat="1" ht="25">
      <c r="A25" s="70"/>
      <c r="B25" s="70"/>
      <c r="C25" s="70" t="s">
        <v>168</v>
      </c>
      <c r="D25" s="67"/>
      <c r="E25" s="144">
        <v>1E-3</v>
      </c>
      <c r="F25" s="143">
        <f t="shared" si="3"/>
        <v>0</v>
      </c>
    </row>
    <row r="26" spans="1:6" s="58" customFormat="1" ht="25">
      <c r="A26" s="70"/>
      <c r="B26" s="66"/>
      <c r="C26" s="70" t="s">
        <v>169</v>
      </c>
      <c r="D26" s="67"/>
      <c r="E26" s="144">
        <v>2E-3</v>
      </c>
      <c r="F26" s="143">
        <f t="shared" si="3"/>
        <v>0</v>
      </c>
    </row>
    <row r="27" spans="1:6" s="58" customFormat="1" ht="12.5">
      <c r="A27" s="70"/>
      <c r="B27" s="66"/>
      <c r="C27" s="66"/>
      <c r="D27" s="78"/>
      <c r="E27" s="144"/>
      <c r="F27" s="143"/>
    </row>
    <row r="28" spans="1:6" s="58" customFormat="1" ht="13.5" thickBot="1">
      <c r="A28" s="128" t="s">
        <v>180</v>
      </c>
      <c r="B28" s="126"/>
      <c r="C28" s="126"/>
      <c r="D28" s="149"/>
      <c r="E28" s="150"/>
      <c r="F28" s="151">
        <f>SUM(F8:F26)</f>
        <v>0</v>
      </c>
    </row>
    <row r="29" spans="1:6" s="58" customFormat="1" ht="13" thickTop="1"/>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28"/>
  <sheetViews>
    <sheetView workbookViewId="0">
      <selection activeCell="A2" sqref="A2"/>
    </sheetView>
  </sheetViews>
  <sheetFormatPr defaultRowHeight="14.5"/>
  <cols>
    <col min="1" max="1" width="26" customWidth="1"/>
    <col min="2" max="2" width="14.7265625" style="165" customWidth="1"/>
    <col min="3" max="3" width="10.54296875" customWidth="1"/>
    <col min="4" max="5" width="11.54296875" customWidth="1"/>
    <col min="6" max="6" width="10.1796875" bestFit="1" customWidth="1"/>
    <col min="7" max="7" width="8.1796875" bestFit="1" customWidth="1"/>
    <col min="9" max="10" width="8" bestFit="1" customWidth="1"/>
    <col min="11" max="11" width="8.54296875" bestFit="1" customWidth="1"/>
    <col min="12" max="12" width="19.81640625" customWidth="1"/>
    <col min="13" max="13" width="12.453125" customWidth="1"/>
  </cols>
  <sheetData>
    <row r="1" spans="1:7" s="58" customFormat="1">
      <c r="A1" s="1">
        <f>'Capital Req Ratio'!B1</f>
        <v>0</v>
      </c>
      <c r="B1" s="56"/>
      <c r="C1"/>
      <c r="D1"/>
      <c r="G1" s="3" t="s">
        <v>181</v>
      </c>
    </row>
    <row r="2" spans="1:7" s="58" customFormat="1">
      <c r="A2" s="1" t="str">
        <f>'Capital Req Ratio'!B2</f>
        <v>Domestic Company</v>
      </c>
      <c r="B2" s="56"/>
      <c r="C2"/>
      <c r="D2"/>
    </row>
    <row r="3" spans="1:7" s="58" customFormat="1" ht="13">
      <c r="A3" s="5" t="s">
        <v>182</v>
      </c>
      <c r="B3" s="147"/>
    </row>
    <row r="5" spans="1:7" s="134" customFormat="1">
      <c r="A5" s="130"/>
      <c r="B5" s="152" t="s">
        <v>31</v>
      </c>
      <c r="C5" s="152" t="s">
        <v>47</v>
      </c>
      <c r="D5" s="132" t="s">
        <v>53</v>
      </c>
      <c r="E5" s="133" t="s">
        <v>58</v>
      </c>
    </row>
    <row r="6" spans="1:7" s="139" customFormat="1" ht="39">
      <c r="A6" s="135" t="s">
        <v>161</v>
      </c>
      <c r="B6" s="153" t="s">
        <v>162</v>
      </c>
      <c r="C6" s="153" t="s">
        <v>164</v>
      </c>
      <c r="D6" s="137" t="s">
        <v>137</v>
      </c>
      <c r="E6" s="138" t="s">
        <v>138</v>
      </c>
    </row>
    <row r="7" spans="1:7" s="139" customFormat="1" ht="13">
      <c r="A7" s="135"/>
      <c r="B7" s="153"/>
      <c r="C7" s="153" t="s">
        <v>139</v>
      </c>
      <c r="D7" s="140"/>
      <c r="E7" s="154" t="s">
        <v>139</v>
      </c>
    </row>
    <row r="8" spans="1:7" s="139" customFormat="1" ht="25.5">
      <c r="A8" s="155" t="s">
        <v>183</v>
      </c>
      <c r="B8" s="156" t="s">
        <v>184</v>
      </c>
      <c r="C8" s="157"/>
      <c r="D8" s="140"/>
      <c r="E8" s="158"/>
    </row>
    <row r="9" spans="1:7" s="58" customFormat="1" ht="26">
      <c r="A9" s="141" t="s">
        <v>185</v>
      </c>
      <c r="C9" s="148"/>
      <c r="E9" s="159"/>
    </row>
    <row r="10" spans="1:7" s="58" customFormat="1" ht="12.5">
      <c r="A10" s="70" t="s">
        <v>186</v>
      </c>
      <c r="B10" s="156"/>
      <c r="C10" s="74"/>
      <c r="D10" s="160">
        <v>0.2</v>
      </c>
      <c r="E10" s="69">
        <f>C10*D10</f>
        <v>0</v>
      </c>
    </row>
    <row r="11" spans="1:7" s="58" customFormat="1" ht="12.5">
      <c r="A11" s="58" t="s">
        <v>187</v>
      </c>
      <c r="B11" s="156"/>
      <c r="C11" s="74"/>
      <c r="D11" s="160">
        <v>0.15</v>
      </c>
      <c r="E11" s="69">
        <f>C11*D11</f>
        <v>0</v>
      </c>
    </row>
    <row r="12" spans="1:7" s="58" customFormat="1" ht="13">
      <c r="A12" s="58" t="s">
        <v>188</v>
      </c>
      <c r="B12" s="156"/>
      <c r="C12" s="148"/>
      <c r="D12" s="160"/>
      <c r="E12" s="161">
        <f>E10+E11</f>
        <v>0</v>
      </c>
    </row>
    <row r="13" spans="1:7" s="58" customFormat="1" ht="26">
      <c r="A13" s="141" t="s">
        <v>189</v>
      </c>
      <c r="B13" s="156"/>
      <c r="C13" s="148"/>
      <c r="D13" s="160"/>
      <c r="E13" s="69"/>
    </row>
    <row r="14" spans="1:7" s="58" customFormat="1" ht="12.5">
      <c r="A14" s="70" t="s">
        <v>186</v>
      </c>
      <c r="B14" s="156"/>
      <c r="C14" s="74"/>
      <c r="D14" s="160">
        <v>0.2</v>
      </c>
      <c r="E14" s="69">
        <f t="shared" ref="E14:E15" si="0">C14*D14</f>
        <v>0</v>
      </c>
    </row>
    <row r="15" spans="1:7" s="58" customFormat="1" ht="12.5">
      <c r="A15" s="58" t="s">
        <v>187</v>
      </c>
      <c r="B15" s="156"/>
      <c r="C15" s="74"/>
      <c r="D15" s="160">
        <v>0.15</v>
      </c>
      <c r="E15" s="69">
        <f t="shared" si="0"/>
        <v>0</v>
      </c>
    </row>
    <row r="16" spans="1:7" s="58" customFormat="1" ht="13">
      <c r="A16" s="58" t="s">
        <v>190</v>
      </c>
      <c r="B16" s="156"/>
      <c r="C16" s="148"/>
      <c r="D16" s="160"/>
      <c r="E16" s="161">
        <f>E14+E15</f>
        <v>0</v>
      </c>
    </row>
    <row r="17" spans="1:5" s="58" customFormat="1" ht="13">
      <c r="A17" s="141" t="s">
        <v>191</v>
      </c>
      <c r="B17" s="156"/>
      <c r="C17" s="148"/>
      <c r="D17" s="162"/>
      <c r="E17" s="69"/>
    </row>
    <row r="18" spans="1:5" s="58" customFormat="1" ht="12.5">
      <c r="A18" s="70" t="s">
        <v>186</v>
      </c>
      <c r="B18" s="156"/>
      <c r="C18" s="74"/>
      <c r="D18" s="160">
        <v>0.2</v>
      </c>
      <c r="E18" s="69">
        <f t="shared" ref="E18:E19" si="1">C18*D18</f>
        <v>0</v>
      </c>
    </row>
    <row r="19" spans="1:5" s="58" customFormat="1" ht="12.5">
      <c r="A19" s="58" t="s">
        <v>187</v>
      </c>
      <c r="B19" s="156"/>
      <c r="C19" s="74"/>
      <c r="D19" s="160">
        <v>0.15</v>
      </c>
      <c r="E19" s="69">
        <f t="shared" si="1"/>
        <v>0</v>
      </c>
    </row>
    <row r="20" spans="1:5" s="58" customFormat="1" ht="13">
      <c r="A20" s="58" t="s">
        <v>192</v>
      </c>
      <c r="B20" s="156"/>
      <c r="C20" s="148"/>
      <c r="D20" s="160"/>
      <c r="E20" s="161">
        <f>E18+E19</f>
        <v>0</v>
      </c>
    </row>
    <row r="21" spans="1:5" s="58" customFormat="1" ht="12.5">
      <c r="A21" s="70"/>
      <c r="B21" s="156"/>
      <c r="C21" s="148"/>
      <c r="D21" s="160"/>
      <c r="E21" s="69"/>
    </row>
    <row r="22" spans="1:5" s="58" customFormat="1" ht="63">
      <c r="A22" s="141" t="s">
        <v>193</v>
      </c>
      <c r="B22" s="156" t="s">
        <v>194</v>
      </c>
      <c r="C22" s="148"/>
      <c r="D22" s="160"/>
      <c r="E22" s="69"/>
    </row>
    <row r="23" spans="1:5" s="58" customFormat="1" ht="12.5">
      <c r="A23" s="70" t="s">
        <v>195</v>
      </c>
      <c r="B23" s="156"/>
      <c r="C23" s="74"/>
      <c r="D23" s="160">
        <v>0.06</v>
      </c>
      <c r="E23" s="69">
        <f t="shared" ref="E23:E24" si="2">C23*D23</f>
        <v>0</v>
      </c>
    </row>
    <row r="24" spans="1:5" s="58" customFormat="1" ht="12.5">
      <c r="A24" s="70" t="s">
        <v>196</v>
      </c>
      <c r="B24" s="156"/>
      <c r="C24" s="74"/>
      <c r="D24" s="160">
        <v>0.1</v>
      </c>
      <c r="E24" s="69">
        <f t="shared" si="2"/>
        <v>0</v>
      </c>
    </row>
    <row r="25" spans="1:5" s="58" customFormat="1" ht="13">
      <c r="A25" s="70" t="s">
        <v>197</v>
      </c>
      <c r="B25" s="156"/>
      <c r="C25" s="148"/>
      <c r="E25" s="161">
        <f>E23+E24</f>
        <v>0</v>
      </c>
    </row>
    <row r="26" spans="1:5" s="58" customFormat="1" ht="12.5">
      <c r="A26" s="70"/>
      <c r="B26" s="156"/>
      <c r="C26" s="148"/>
      <c r="D26" s="160"/>
      <c r="E26" s="69"/>
    </row>
    <row r="27" spans="1:5" s="58" customFormat="1" ht="13.5" thickBot="1">
      <c r="A27" s="128" t="s">
        <v>198</v>
      </c>
      <c r="B27" s="163"/>
      <c r="C27" s="164"/>
      <c r="D27" s="150"/>
      <c r="E27" s="81">
        <f>E12+E16+E20+E25</f>
        <v>0</v>
      </c>
    </row>
    <row r="28" spans="1:5" s="58" customFormat="1" ht="13" thickTop="1">
      <c r="B28" s="147"/>
      <c r="D28" s="14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CC"/>
  </sheetPr>
  <dimension ref="A1:G28"/>
  <sheetViews>
    <sheetView workbookViewId="0">
      <selection activeCell="A2" sqref="A2"/>
    </sheetView>
  </sheetViews>
  <sheetFormatPr defaultRowHeight="14.5"/>
  <cols>
    <col min="1" max="1" width="26" customWidth="1"/>
    <col min="2" max="2" width="14.7265625" style="165" customWidth="1"/>
    <col min="3" max="3" width="10.54296875" customWidth="1"/>
    <col min="4" max="5" width="11.54296875" customWidth="1"/>
    <col min="6" max="6" width="10.1796875" bestFit="1" customWidth="1"/>
    <col min="7" max="7" width="8.1796875" bestFit="1" customWidth="1"/>
    <col min="9" max="10" width="8" bestFit="1" customWidth="1"/>
    <col min="11" max="11" width="8.54296875" bestFit="1" customWidth="1"/>
    <col min="12" max="12" width="19.81640625" customWidth="1"/>
    <col min="13" max="13" width="12.453125" customWidth="1"/>
  </cols>
  <sheetData>
    <row r="1" spans="1:7" s="58" customFormat="1">
      <c r="A1" s="1">
        <f>'Capital Req Ratio'!B1</f>
        <v>0</v>
      </c>
      <c r="B1" s="56"/>
      <c r="C1"/>
      <c r="D1"/>
      <c r="G1" s="3" t="s">
        <v>181</v>
      </c>
    </row>
    <row r="2" spans="1:7" s="58" customFormat="1">
      <c r="A2" s="1" t="str">
        <f>'Capital Req Ratio'!B2</f>
        <v>Domestic Company</v>
      </c>
      <c r="B2" s="56"/>
      <c r="C2"/>
      <c r="D2"/>
    </row>
    <row r="3" spans="1:7" s="58" customFormat="1" ht="13">
      <c r="A3" s="5" t="s">
        <v>182</v>
      </c>
      <c r="B3" s="147"/>
    </row>
    <row r="5" spans="1:7" s="134" customFormat="1">
      <c r="A5" s="130"/>
      <c r="B5" s="152" t="s">
        <v>31</v>
      </c>
      <c r="C5" s="152" t="s">
        <v>47</v>
      </c>
      <c r="D5" s="132" t="s">
        <v>53</v>
      </c>
      <c r="E5" s="133" t="s">
        <v>58</v>
      </c>
    </row>
    <row r="6" spans="1:7" s="139" customFormat="1" ht="39">
      <c r="A6" s="135" t="s">
        <v>161</v>
      </c>
      <c r="B6" s="153" t="s">
        <v>162</v>
      </c>
      <c r="C6" s="153" t="s">
        <v>164</v>
      </c>
      <c r="D6" s="137" t="s">
        <v>137</v>
      </c>
      <c r="E6" s="138" t="s">
        <v>138</v>
      </c>
    </row>
    <row r="7" spans="1:7" s="139" customFormat="1" ht="13">
      <c r="A7" s="135"/>
      <c r="B7" s="153"/>
      <c r="C7" s="153" t="s">
        <v>139</v>
      </c>
      <c r="D7" s="140"/>
      <c r="E7" s="154" t="s">
        <v>139</v>
      </c>
    </row>
    <row r="8" spans="1:7" s="139" customFormat="1" ht="25.5">
      <c r="A8" s="155" t="s">
        <v>183</v>
      </c>
      <c r="B8" s="156" t="s">
        <v>184</v>
      </c>
      <c r="C8" s="157"/>
      <c r="D8" s="140"/>
      <c r="E8" s="158"/>
    </row>
    <row r="9" spans="1:7" s="58" customFormat="1" ht="26">
      <c r="A9" s="141" t="s">
        <v>185</v>
      </c>
      <c r="C9" s="148"/>
      <c r="E9" s="159"/>
    </row>
    <row r="10" spans="1:7" s="58" customFormat="1" ht="12.5">
      <c r="A10" s="70" t="s">
        <v>186</v>
      </c>
      <c r="B10" s="156"/>
      <c r="C10" s="74"/>
      <c r="D10" s="160">
        <v>0.2</v>
      </c>
      <c r="E10" s="69">
        <f>C10*D10</f>
        <v>0</v>
      </c>
    </row>
    <row r="11" spans="1:7" s="58" customFormat="1" ht="12.5">
      <c r="A11" s="58" t="s">
        <v>187</v>
      </c>
      <c r="B11" s="156"/>
      <c r="C11" s="74"/>
      <c r="D11" s="160">
        <v>0.15</v>
      </c>
      <c r="E11" s="69">
        <f>C11*D11</f>
        <v>0</v>
      </c>
    </row>
    <row r="12" spans="1:7" s="58" customFormat="1" ht="13">
      <c r="A12" s="58" t="s">
        <v>188</v>
      </c>
      <c r="B12" s="156"/>
      <c r="C12" s="148"/>
      <c r="D12" s="160"/>
      <c r="E12" s="161">
        <f>E10+E11</f>
        <v>0</v>
      </c>
    </row>
    <row r="13" spans="1:7" s="58" customFormat="1" ht="26">
      <c r="A13" s="141" t="s">
        <v>189</v>
      </c>
      <c r="B13" s="156"/>
      <c r="C13" s="148"/>
      <c r="D13" s="160"/>
      <c r="E13" s="69"/>
    </row>
    <row r="14" spans="1:7" s="58" customFormat="1" ht="12.5">
      <c r="A14" s="70" t="s">
        <v>186</v>
      </c>
      <c r="B14" s="156"/>
      <c r="C14" s="74"/>
      <c r="D14" s="160">
        <v>0.2</v>
      </c>
      <c r="E14" s="69">
        <f t="shared" ref="E14:E15" si="0">C14*D14</f>
        <v>0</v>
      </c>
    </row>
    <row r="15" spans="1:7" s="58" customFormat="1" ht="12.5">
      <c r="A15" s="58" t="s">
        <v>187</v>
      </c>
      <c r="B15" s="156"/>
      <c r="C15" s="74"/>
      <c r="D15" s="160">
        <v>0.15</v>
      </c>
      <c r="E15" s="69">
        <f t="shared" si="0"/>
        <v>0</v>
      </c>
    </row>
    <row r="16" spans="1:7" s="58" customFormat="1" ht="13">
      <c r="A16" s="58" t="s">
        <v>190</v>
      </c>
      <c r="B16" s="156"/>
      <c r="C16" s="148"/>
      <c r="D16" s="160"/>
      <c r="E16" s="161">
        <f>E14+E15</f>
        <v>0</v>
      </c>
    </row>
    <row r="17" spans="1:5" s="58" customFormat="1" ht="13">
      <c r="A17" s="141" t="s">
        <v>191</v>
      </c>
      <c r="B17" s="156"/>
      <c r="C17" s="148"/>
      <c r="D17" s="162"/>
      <c r="E17" s="69"/>
    </row>
    <row r="18" spans="1:5" s="58" customFormat="1" ht="12.5">
      <c r="A18" s="70" t="s">
        <v>186</v>
      </c>
      <c r="B18" s="156"/>
      <c r="C18" s="74"/>
      <c r="D18" s="160">
        <v>0.2</v>
      </c>
      <c r="E18" s="69">
        <f t="shared" ref="E18:E19" si="1">C18*D18</f>
        <v>0</v>
      </c>
    </row>
    <row r="19" spans="1:5" s="58" customFormat="1" ht="12.5">
      <c r="A19" s="58" t="s">
        <v>187</v>
      </c>
      <c r="B19" s="156"/>
      <c r="C19" s="74"/>
      <c r="D19" s="160">
        <v>0.15</v>
      </c>
      <c r="E19" s="69">
        <f t="shared" si="1"/>
        <v>0</v>
      </c>
    </row>
    <row r="20" spans="1:5" s="58" customFormat="1" ht="13">
      <c r="A20" s="58" t="s">
        <v>192</v>
      </c>
      <c r="B20" s="156"/>
      <c r="C20" s="148"/>
      <c r="D20" s="160"/>
      <c r="E20" s="161">
        <f>E18+E19</f>
        <v>0</v>
      </c>
    </row>
    <row r="21" spans="1:5" s="58" customFormat="1" ht="12.5">
      <c r="A21" s="70"/>
      <c r="B21" s="156"/>
      <c r="C21" s="148"/>
      <c r="D21" s="160"/>
      <c r="E21" s="69"/>
    </row>
    <row r="22" spans="1:5" s="58" customFormat="1" ht="63">
      <c r="A22" s="141" t="s">
        <v>193</v>
      </c>
      <c r="B22" s="156" t="s">
        <v>194</v>
      </c>
      <c r="C22" s="148"/>
      <c r="D22" s="160"/>
      <c r="E22" s="69"/>
    </row>
    <row r="23" spans="1:5" s="58" customFormat="1" ht="12.5">
      <c r="A23" s="70" t="s">
        <v>195</v>
      </c>
      <c r="B23" s="156"/>
      <c r="C23" s="74"/>
      <c r="D23" s="160">
        <v>0.06</v>
      </c>
      <c r="E23" s="69">
        <f t="shared" ref="E23:E24" si="2">C23*D23</f>
        <v>0</v>
      </c>
    </row>
    <row r="24" spans="1:5" s="58" customFormat="1" ht="12.5">
      <c r="A24" s="70" t="s">
        <v>196</v>
      </c>
      <c r="B24" s="156"/>
      <c r="C24" s="74"/>
      <c r="D24" s="160">
        <v>0.1</v>
      </c>
      <c r="E24" s="69">
        <f t="shared" si="2"/>
        <v>0</v>
      </c>
    </row>
    <row r="25" spans="1:5" s="58" customFormat="1" ht="13">
      <c r="A25" s="70" t="s">
        <v>197</v>
      </c>
      <c r="B25" s="156"/>
      <c r="C25" s="148"/>
      <c r="E25" s="161">
        <f>E23+E24</f>
        <v>0</v>
      </c>
    </row>
    <row r="26" spans="1:5" s="58" customFormat="1" ht="12.5">
      <c r="A26" s="70"/>
      <c r="B26" s="156"/>
      <c r="C26" s="148"/>
      <c r="D26" s="160"/>
      <c r="E26" s="69"/>
    </row>
    <row r="27" spans="1:5" s="58" customFormat="1" ht="13.5" thickBot="1">
      <c r="A27" s="128" t="s">
        <v>198</v>
      </c>
      <c r="B27" s="163"/>
      <c r="C27" s="164"/>
      <c r="D27" s="150"/>
      <c r="E27" s="81">
        <f>E12+E16+E20+E25</f>
        <v>0</v>
      </c>
    </row>
    <row r="28" spans="1:5" s="58" customFormat="1" ht="13" thickTop="1">
      <c r="B28" s="147"/>
      <c r="D28" s="14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14"/>
  <sheetViews>
    <sheetView workbookViewId="0">
      <selection activeCell="A2" sqref="A2"/>
    </sheetView>
  </sheetViews>
  <sheetFormatPr defaultColWidth="9.1796875" defaultRowHeight="12.5"/>
  <cols>
    <col min="1" max="1" width="35.54296875" style="58" customWidth="1"/>
    <col min="2" max="2" width="15.26953125" style="58" customWidth="1"/>
    <col min="3" max="3" width="12.81640625" style="58" customWidth="1"/>
    <col min="4" max="4" width="13.1796875" style="58" customWidth="1"/>
    <col min="5" max="5" width="18.81640625" style="58" customWidth="1"/>
    <col min="6" max="6" width="10.1796875" style="58" bestFit="1" customWidth="1"/>
    <col min="7" max="16384" width="9.1796875" style="58"/>
  </cols>
  <sheetData>
    <row r="1" spans="1:9" ht="14.5">
      <c r="A1" s="1">
        <f>'Capital Req Ratio'!B1</f>
        <v>0</v>
      </c>
      <c r="B1" s="56"/>
      <c r="C1"/>
      <c r="D1"/>
      <c r="G1" s="3" t="s">
        <v>199</v>
      </c>
    </row>
    <row r="2" spans="1:9" ht="14.5">
      <c r="A2" s="1" t="str">
        <f>'Capital Req Ratio'!B2</f>
        <v>Domestic Company</v>
      </c>
      <c r="B2" s="56"/>
      <c r="C2"/>
      <c r="D2"/>
    </row>
    <row r="3" spans="1:9" ht="13">
      <c r="A3" s="5" t="s">
        <v>200</v>
      </c>
    </row>
    <row r="5" spans="1:9" ht="13">
      <c r="A5" s="166"/>
      <c r="B5" s="167"/>
      <c r="C5" s="168" t="s">
        <v>31</v>
      </c>
      <c r="D5" s="169" t="s">
        <v>37</v>
      </c>
      <c r="E5" s="170" t="s">
        <v>71</v>
      </c>
    </row>
    <row r="6" spans="1:9" ht="52">
      <c r="A6" s="171" t="s">
        <v>201</v>
      </c>
      <c r="B6" s="92" t="s">
        <v>202</v>
      </c>
      <c r="C6" s="93" t="s">
        <v>203</v>
      </c>
      <c r="D6" s="94" t="s">
        <v>204</v>
      </c>
      <c r="E6" s="95" t="s">
        <v>205</v>
      </c>
    </row>
    <row r="7" spans="1:9" ht="13">
      <c r="A7" s="172"/>
      <c r="B7" s="173"/>
      <c r="C7" s="174" t="s">
        <v>139</v>
      </c>
      <c r="D7" s="175" t="s">
        <v>139</v>
      </c>
      <c r="E7" s="176" t="s">
        <v>139</v>
      </c>
    </row>
    <row r="8" spans="1:9">
      <c r="A8" s="18" t="s">
        <v>206</v>
      </c>
      <c r="B8" s="177" t="s">
        <v>207</v>
      </c>
      <c r="C8" s="178"/>
      <c r="D8" s="67"/>
      <c r="E8" s="179">
        <f t="shared" ref="E8:E9" si="0">ABS(D8-C8)</f>
        <v>0</v>
      </c>
      <c r="I8" s="124"/>
    </row>
    <row r="9" spans="1:9">
      <c r="A9" s="18" t="s">
        <v>208</v>
      </c>
      <c r="B9" s="177" t="s">
        <v>207</v>
      </c>
      <c r="C9" s="178"/>
      <c r="D9" s="67"/>
      <c r="E9" s="179">
        <f t="shared" si="0"/>
        <v>0</v>
      </c>
    </row>
    <row r="10" spans="1:9">
      <c r="A10" s="18" t="s">
        <v>209</v>
      </c>
      <c r="B10" s="177" t="s">
        <v>210</v>
      </c>
      <c r="C10" s="178"/>
      <c r="D10" s="67"/>
      <c r="E10" s="179">
        <f>ABS(D10-C10)</f>
        <v>0</v>
      </c>
    </row>
    <row r="11" spans="1:9">
      <c r="A11" s="180"/>
      <c r="B11" s="181"/>
      <c r="C11" s="148"/>
      <c r="D11" s="78"/>
      <c r="E11" s="69"/>
    </row>
    <row r="12" spans="1:9">
      <c r="A12" s="180"/>
      <c r="B12" s="181"/>
      <c r="C12" s="148"/>
      <c r="D12" s="78"/>
      <c r="E12" s="69"/>
    </row>
    <row r="13" spans="1:9" ht="13.5" thickBot="1">
      <c r="A13" s="182" t="s">
        <v>211</v>
      </c>
      <c r="B13" s="183"/>
      <c r="C13" s="184"/>
      <c r="D13" s="185"/>
      <c r="E13" s="186">
        <f>SUM(E8:E12)</f>
        <v>0</v>
      </c>
    </row>
    <row r="14" spans="1:9" ht="13" thickTop="1"/>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CC"/>
  </sheetPr>
  <dimension ref="A1:I14"/>
  <sheetViews>
    <sheetView workbookViewId="0">
      <selection activeCell="A2" sqref="A2"/>
    </sheetView>
  </sheetViews>
  <sheetFormatPr defaultColWidth="9.1796875" defaultRowHeight="12.5"/>
  <cols>
    <col min="1" max="1" width="35.54296875" style="58" customWidth="1"/>
    <col min="2" max="2" width="15.26953125" style="58" customWidth="1"/>
    <col min="3" max="3" width="12.81640625" style="58" customWidth="1"/>
    <col min="4" max="4" width="13.1796875" style="58" customWidth="1"/>
    <col min="5" max="5" width="18.81640625" style="58" customWidth="1"/>
    <col min="6" max="6" width="10.1796875" style="58" bestFit="1" customWidth="1"/>
    <col min="7" max="16384" width="9.1796875" style="58"/>
  </cols>
  <sheetData>
    <row r="1" spans="1:9" ht="14.5">
      <c r="A1" s="1">
        <f>'Capital Req Ratio'!B1</f>
        <v>0</v>
      </c>
      <c r="B1" s="56"/>
      <c r="C1"/>
      <c r="D1"/>
      <c r="G1" s="3" t="s">
        <v>199</v>
      </c>
    </row>
    <row r="2" spans="1:9" ht="14.5">
      <c r="A2" s="1" t="str">
        <f>'Capital Req Ratio'!B2</f>
        <v>Domestic Company</v>
      </c>
      <c r="B2" s="56"/>
      <c r="C2"/>
      <c r="D2"/>
    </row>
    <row r="3" spans="1:9" ht="13">
      <c r="A3" s="5" t="s">
        <v>200</v>
      </c>
    </row>
    <row r="5" spans="1:9" ht="13">
      <c r="A5" s="166"/>
      <c r="B5" s="167"/>
      <c r="C5" s="168" t="s">
        <v>31</v>
      </c>
      <c r="D5" s="169" t="s">
        <v>37</v>
      </c>
      <c r="E5" s="170" t="s">
        <v>71</v>
      </c>
    </row>
    <row r="6" spans="1:9" ht="52">
      <c r="A6" s="171" t="s">
        <v>201</v>
      </c>
      <c r="B6" s="92" t="s">
        <v>202</v>
      </c>
      <c r="C6" s="93" t="s">
        <v>203</v>
      </c>
      <c r="D6" s="94" t="s">
        <v>204</v>
      </c>
      <c r="E6" s="95" t="s">
        <v>205</v>
      </c>
    </row>
    <row r="7" spans="1:9" ht="13">
      <c r="A7" s="172"/>
      <c r="B7" s="173"/>
      <c r="C7" s="174" t="s">
        <v>139</v>
      </c>
      <c r="D7" s="175" t="s">
        <v>139</v>
      </c>
      <c r="E7" s="176" t="s">
        <v>139</v>
      </c>
    </row>
    <row r="8" spans="1:9">
      <c r="A8" s="18" t="s">
        <v>206</v>
      </c>
      <c r="B8" s="177" t="s">
        <v>207</v>
      </c>
      <c r="C8" s="178"/>
      <c r="D8" s="67"/>
      <c r="E8" s="179">
        <f t="shared" ref="E8:E9" si="0">ABS(D8-C8)</f>
        <v>0</v>
      </c>
      <c r="I8" s="124"/>
    </row>
    <row r="9" spans="1:9">
      <c r="A9" s="18" t="s">
        <v>208</v>
      </c>
      <c r="B9" s="177" t="s">
        <v>207</v>
      </c>
      <c r="C9" s="178"/>
      <c r="D9" s="67"/>
      <c r="E9" s="179">
        <f t="shared" si="0"/>
        <v>0</v>
      </c>
    </row>
    <row r="10" spans="1:9">
      <c r="A10" s="18" t="s">
        <v>209</v>
      </c>
      <c r="B10" s="177" t="s">
        <v>210</v>
      </c>
      <c r="C10" s="178"/>
      <c r="D10" s="67"/>
      <c r="E10" s="179">
        <f>ABS(D10-C10)</f>
        <v>0</v>
      </c>
    </row>
    <row r="11" spans="1:9">
      <c r="A11" s="180"/>
      <c r="B11" s="181"/>
      <c r="C11" s="148"/>
      <c r="D11" s="78"/>
      <c r="E11" s="69"/>
    </row>
    <row r="12" spans="1:9">
      <c r="A12" s="180"/>
      <c r="B12" s="181"/>
      <c r="C12" s="148"/>
      <c r="D12" s="78"/>
      <c r="E12" s="69"/>
    </row>
    <row r="13" spans="1:9" ht="13.5" thickBot="1">
      <c r="A13" s="182" t="s">
        <v>211</v>
      </c>
      <c r="B13" s="183"/>
      <c r="C13" s="184"/>
      <c r="D13" s="185"/>
      <c r="E13" s="186">
        <f>SUM(E8:E12)</f>
        <v>0</v>
      </c>
    </row>
    <row r="14" spans="1:9" ht="13" thickTop="1"/>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G22"/>
  <sheetViews>
    <sheetView workbookViewId="0">
      <selection activeCell="A2" sqref="A2"/>
    </sheetView>
  </sheetViews>
  <sheetFormatPr defaultColWidth="9.1796875" defaultRowHeight="12.5"/>
  <cols>
    <col min="1" max="1" width="10.26953125" style="58" customWidth="1"/>
    <col min="2" max="2" width="48.26953125" style="58" customWidth="1"/>
    <col min="3" max="3" width="16.453125" style="58" customWidth="1"/>
    <col min="4" max="4" width="10.7265625" style="58" customWidth="1"/>
    <col min="5" max="5" width="9.1796875" style="58"/>
    <col min="6" max="6" width="10.1796875" style="58" bestFit="1" customWidth="1"/>
    <col min="7" max="16384" width="9.1796875" style="58"/>
  </cols>
  <sheetData>
    <row r="1" spans="1:7" ht="16.5" customHeight="1">
      <c r="A1" s="1">
        <f>'Capital Req Ratio'!B1</f>
        <v>0</v>
      </c>
      <c r="B1" s="56"/>
      <c r="C1"/>
      <c r="D1"/>
      <c r="G1" s="3" t="s">
        <v>212</v>
      </c>
    </row>
    <row r="2" spans="1:7" ht="15.75" customHeight="1">
      <c r="A2" s="1" t="str">
        <f>'Capital Req Ratio'!B2</f>
        <v>Domestic Company</v>
      </c>
      <c r="B2" s="56"/>
      <c r="C2"/>
      <c r="D2"/>
    </row>
    <row r="3" spans="1:7" ht="13">
      <c r="A3" s="5" t="s">
        <v>213</v>
      </c>
      <c r="B3" s="5"/>
    </row>
    <row r="5" spans="1:7" ht="13">
      <c r="A5" s="169"/>
      <c r="B5" s="169"/>
      <c r="C5" s="187" t="s">
        <v>31</v>
      </c>
      <c r="D5" s="169" t="s">
        <v>37</v>
      </c>
      <c r="E5" s="169" t="s">
        <v>71</v>
      </c>
      <c r="F5" s="170" t="s">
        <v>47</v>
      </c>
    </row>
    <row r="6" spans="1:7" ht="39">
      <c r="B6" s="188" t="s">
        <v>214</v>
      </c>
      <c r="C6" s="92" t="s">
        <v>215</v>
      </c>
      <c r="D6" s="94" t="s">
        <v>216</v>
      </c>
      <c r="E6" s="94" t="s">
        <v>137</v>
      </c>
      <c r="F6" s="95" t="s">
        <v>217</v>
      </c>
    </row>
    <row r="7" spans="1:7" ht="13">
      <c r="A7" s="189"/>
      <c r="B7" s="189"/>
      <c r="C7" s="97"/>
      <c r="D7" s="99" t="s">
        <v>139</v>
      </c>
      <c r="E7" s="99"/>
      <c r="F7" s="100" t="s">
        <v>139</v>
      </c>
    </row>
    <row r="8" spans="1:7" ht="50">
      <c r="B8" s="190" t="s">
        <v>218</v>
      </c>
      <c r="C8" s="191" t="s">
        <v>219</v>
      </c>
      <c r="D8" s="74"/>
      <c r="E8" s="192">
        <v>0</v>
      </c>
      <c r="F8" s="193">
        <f>E8*D8</f>
        <v>0</v>
      </c>
    </row>
    <row r="9" spans="1:7" ht="37.5">
      <c r="B9" s="190" t="s">
        <v>220</v>
      </c>
      <c r="C9" s="191" t="s">
        <v>219</v>
      </c>
      <c r="D9" s="74"/>
      <c r="E9" s="194">
        <v>5.0000000000000001E-3</v>
      </c>
      <c r="F9" s="193">
        <f>E9*D9</f>
        <v>0</v>
      </c>
    </row>
    <row r="10" spans="1:7" ht="25">
      <c r="B10" s="190" t="s">
        <v>179</v>
      </c>
      <c r="C10" s="191" t="s">
        <v>219</v>
      </c>
      <c r="D10" s="74"/>
      <c r="E10" s="162">
        <v>0.01</v>
      </c>
      <c r="F10" s="193">
        <f>E10*D10</f>
        <v>0</v>
      </c>
    </row>
    <row r="11" spans="1:7">
      <c r="B11" s="190"/>
      <c r="C11" s="195"/>
      <c r="D11" s="196"/>
      <c r="E11" s="162"/>
      <c r="F11" s="193"/>
    </row>
    <row r="12" spans="1:7" ht="13.5" thickBot="1">
      <c r="A12" s="197" t="s">
        <v>221</v>
      </c>
      <c r="B12" s="197"/>
      <c r="C12" s="183"/>
      <c r="D12" s="198">
        <f>SUM(D8:D10)</f>
        <v>0</v>
      </c>
      <c r="E12" s="199"/>
      <c r="F12" s="200">
        <f>SUM(F8:F10)</f>
        <v>0</v>
      </c>
    </row>
    <row r="13" spans="1:7" ht="13" thickTop="1"/>
    <row r="15" spans="1:7">
      <c r="A15" s="58" t="s">
        <v>222</v>
      </c>
    </row>
    <row r="16" spans="1:7" ht="29.25" customHeight="1">
      <c r="A16" s="201" t="s">
        <v>223</v>
      </c>
      <c r="B16" s="325" t="s">
        <v>224</v>
      </c>
      <c r="C16" s="326"/>
      <c r="D16" s="326"/>
      <c r="E16" s="326"/>
      <c r="F16" s="326"/>
    </row>
    <row r="17" spans="1:6" ht="14.5">
      <c r="A17" s="202"/>
      <c r="B17" s="327"/>
      <c r="C17" s="328"/>
      <c r="D17" s="328"/>
      <c r="E17" s="328"/>
      <c r="F17" s="328"/>
    </row>
    <row r="19" spans="1:6">
      <c r="A19" s="202"/>
    </row>
    <row r="22" spans="1:6">
      <c r="A22" s="202"/>
      <c r="B22" s="202"/>
    </row>
  </sheetData>
  <mergeCells count="2">
    <mergeCell ref="B16:F16"/>
    <mergeCell ref="B17:F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17"/>
  <sheetViews>
    <sheetView workbookViewId="0">
      <selection activeCell="A13" sqref="A13"/>
    </sheetView>
  </sheetViews>
  <sheetFormatPr defaultColWidth="9.1796875" defaultRowHeight="14.5"/>
  <cols>
    <col min="1" max="1" width="99.7265625" customWidth="1"/>
    <col min="2" max="2" width="9.54296875" customWidth="1"/>
    <col min="3" max="3" width="10.1796875" style="33" bestFit="1" customWidth="1"/>
    <col min="5" max="5" width="9.453125" customWidth="1"/>
    <col min="6" max="6" width="10.1796875" bestFit="1" customWidth="1"/>
    <col min="7" max="35" width="8.7265625" customWidth="1"/>
    <col min="36" max="16384" width="9.1796875" style="4"/>
  </cols>
  <sheetData>
    <row r="1" spans="1:35">
      <c r="A1" s="1">
        <f>'Capital Req Ratio'!B1</f>
        <v>0</v>
      </c>
      <c r="B1" s="2"/>
      <c r="C1"/>
      <c r="G1" s="3" t="s">
        <v>0</v>
      </c>
    </row>
    <row r="2" spans="1:35">
      <c r="A2" s="1" t="str">
        <f>'Capital Req Ratio'!B2</f>
        <v>Domestic Company</v>
      </c>
      <c r="B2" s="2"/>
      <c r="C2"/>
    </row>
    <row r="3" spans="1:35">
      <c r="A3" s="1" t="str">
        <f>IF('Capital Req Ratio'!H13="Domestic Company","This sheet is for Branches only - Domestic Companies should fill out the 'Capital Available - Domestic' sheet.","AVAILABLE CAPITAL")</f>
        <v>AVAILABLE CAPITAL</v>
      </c>
      <c r="B3" s="2"/>
      <c r="C3"/>
    </row>
    <row r="4" spans="1:35">
      <c r="A4" s="5"/>
      <c r="C4"/>
    </row>
    <row r="5" spans="1:35" s="11" customFormat="1" ht="13">
      <c r="A5" s="6" t="s">
        <v>1</v>
      </c>
      <c r="B5" s="7"/>
      <c r="C5" s="8"/>
      <c r="D5" s="9" t="s">
        <v>2</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s="11" customFormat="1" ht="13">
      <c r="A6" s="12" t="s">
        <v>3</v>
      </c>
      <c r="B6" s="13"/>
      <c r="C6" s="14"/>
      <c r="D6" s="15"/>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s="11" customFormat="1" ht="12.5">
      <c r="A7" s="16" t="s">
        <v>4</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s="11" customFormat="1" ht="12.5">
      <c r="A8" s="18" t="s">
        <v>5</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1" customFormat="1" ht="12.5">
      <c r="A9" s="16" t="s">
        <v>6</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1" customFormat="1" ht="13">
      <c r="A10" s="12" t="s">
        <v>7</v>
      </c>
      <c r="B10" s="16"/>
      <c r="C10" s="14" t="s">
        <v>8</v>
      </c>
      <c r="D10" s="19">
        <f>SUM(D7:D9)</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s="11" customFormat="1" ht="13">
      <c r="A11" s="20" t="s">
        <v>9</v>
      </c>
      <c r="B11" s="16"/>
      <c r="C11" s="14"/>
      <c r="D11" s="21"/>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s="11" customFormat="1" ht="13">
      <c r="A12" s="12" t="s">
        <v>10</v>
      </c>
      <c r="B12" s="16"/>
      <c r="C12" s="14"/>
      <c r="D12" s="2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s="11" customFormat="1" ht="12.5">
      <c r="A13" s="16" t="s">
        <v>11</v>
      </c>
      <c r="B13" s="16"/>
      <c r="C13" s="14"/>
      <c r="D13" s="17"/>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s="11" customFormat="1" ht="12.5">
      <c r="A14" s="16" t="s">
        <v>12</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s="26" customFormat="1" ht="13.5" thickBot="1">
      <c r="A15" s="12" t="s">
        <v>13</v>
      </c>
      <c r="B15" s="23"/>
      <c r="C15" s="14" t="s">
        <v>14</v>
      </c>
      <c r="D15" s="24">
        <f>SUM(D13:D14)</f>
        <v>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1:35" s="32" customFormat="1" ht="13.5" thickBot="1">
      <c r="A16" s="27" t="s">
        <v>15</v>
      </c>
      <c r="B16" s="28"/>
      <c r="C16" s="29" t="s">
        <v>16</v>
      </c>
      <c r="D16" s="30">
        <f>MAX(D10-D15,0)</f>
        <v>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ht="15" thickTop="1"/>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CC"/>
  </sheetPr>
  <dimension ref="A1:G22"/>
  <sheetViews>
    <sheetView workbookViewId="0">
      <selection activeCell="A2" sqref="A2"/>
    </sheetView>
  </sheetViews>
  <sheetFormatPr defaultColWidth="9.1796875" defaultRowHeight="12.5"/>
  <cols>
    <col min="1" max="1" width="10.26953125" style="58" customWidth="1"/>
    <col min="2" max="2" width="48.26953125" style="58" customWidth="1"/>
    <col min="3" max="3" width="16.453125" style="58" customWidth="1"/>
    <col min="4" max="4" width="10.7265625" style="58" customWidth="1"/>
    <col min="5" max="5" width="9.1796875" style="58"/>
    <col min="6" max="6" width="10.1796875" style="58" bestFit="1" customWidth="1"/>
    <col min="7" max="16384" width="9.1796875" style="58"/>
  </cols>
  <sheetData>
    <row r="1" spans="1:7" ht="16.5" customHeight="1">
      <c r="A1" s="1">
        <f>'Capital Req Ratio'!B1</f>
        <v>0</v>
      </c>
      <c r="B1" s="56"/>
      <c r="C1"/>
      <c r="D1"/>
      <c r="G1" s="3" t="s">
        <v>212</v>
      </c>
    </row>
    <row r="2" spans="1:7" ht="15.75" customHeight="1">
      <c r="A2" s="1" t="str">
        <f>'Capital Req Ratio'!B2</f>
        <v>Domestic Company</v>
      </c>
      <c r="B2" s="56"/>
      <c r="C2"/>
      <c r="D2"/>
    </row>
    <row r="3" spans="1:7" ht="13">
      <c r="A3" s="5" t="s">
        <v>213</v>
      </c>
      <c r="B3" s="5"/>
    </row>
    <row r="5" spans="1:7" ht="13">
      <c r="A5" s="169"/>
      <c r="B5" s="169"/>
      <c r="C5" s="187" t="s">
        <v>31</v>
      </c>
      <c r="D5" s="169" t="s">
        <v>37</v>
      </c>
      <c r="E5" s="169" t="s">
        <v>71</v>
      </c>
      <c r="F5" s="170" t="s">
        <v>47</v>
      </c>
    </row>
    <row r="6" spans="1:7" ht="39">
      <c r="B6" s="188" t="s">
        <v>214</v>
      </c>
      <c r="C6" s="92" t="s">
        <v>215</v>
      </c>
      <c r="D6" s="94" t="s">
        <v>216</v>
      </c>
      <c r="E6" s="94" t="s">
        <v>137</v>
      </c>
      <c r="F6" s="95" t="s">
        <v>217</v>
      </c>
    </row>
    <row r="7" spans="1:7" ht="13">
      <c r="A7" s="189"/>
      <c r="B7" s="189"/>
      <c r="C7" s="97"/>
      <c r="D7" s="99" t="s">
        <v>139</v>
      </c>
      <c r="E7" s="99"/>
      <c r="F7" s="100" t="s">
        <v>139</v>
      </c>
    </row>
    <row r="8" spans="1:7" ht="50">
      <c r="B8" s="190" t="s">
        <v>218</v>
      </c>
      <c r="C8" s="191" t="s">
        <v>219</v>
      </c>
      <c r="D8" s="74"/>
      <c r="E8" s="192">
        <v>0</v>
      </c>
      <c r="F8" s="193">
        <f>E8*D8</f>
        <v>0</v>
      </c>
    </row>
    <row r="9" spans="1:7" ht="37.5">
      <c r="B9" s="190" t="s">
        <v>220</v>
      </c>
      <c r="C9" s="191" t="s">
        <v>219</v>
      </c>
      <c r="D9" s="74"/>
      <c r="E9" s="194">
        <v>5.0000000000000001E-3</v>
      </c>
      <c r="F9" s="193">
        <f>E9*D9</f>
        <v>0</v>
      </c>
    </row>
    <row r="10" spans="1:7" ht="25">
      <c r="B10" s="190" t="s">
        <v>179</v>
      </c>
      <c r="C10" s="191" t="s">
        <v>219</v>
      </c>
      <c r="D10" s="74"/>
      <c r="E10" s="162">
        <v>0.01</v>
      </c>
      <c r="F10" s="193">
        <f>E10*D10</f>
        <v>0</v>
      </c>
    </row>
    <row r="11" spans="1:7">
      <c r="B11" s="190"/>
      <c r="C11" s="195"/>
      <c r="D11" s="196"/>
      <c r="E11" s="162"/>
      <c r="F11" s="193"/>
    </row>
    <row r="12" spans="1:7" ht="13.5" thickBot="1">
      <c r="A12" s="197" t="s">
        <v>221</v>
      </c>
      <c r="B12" s="197"/>
      <c r="C12" s="183"/>
      <c r="D12" s="198">
        <f>SUM(D8:D10)</f>
        <v>0</v>
      </c>
      <c r="E12" s="199"/>
      <c r="F12" s="200">
        <f>SUM(F8:F10)</f>
        <v>0</v>
      </c>
    </row>
    <row r="13" spans="1:7" ht="13" thickTop="1"/>
    <row r="15" spans="1:7">
      <c r="A15" s="58" t="s">
        <v>222</v>
      </c>
    </row>
    <row r="16" spans="1:7" ht="29.25" customHeight="1">
      <c r="A16" s="201" t="s">
        <v>223</v>
      </c>
      <c r="B16" s="325" t="s">
        <v>224</v>
      </c>
      <c r="C16" s="326"/>
      <c r="D16" s="326"/>
      <c r="E16" s="326"/>
      <c r="F16" s="326"/>
    </row>
    <row r="17" spans="1:6" ht="14.5">
      <c r="A17" s="202"/>
      <c r="B17" s="327"/>
      <c r="C17" s="328"/>
      <c r="D17" s="328"/>
      <c r="E17" s="328"/>
      <c r="F17" s="328"/>
    </row>
    <row r="19" spans="1:6">
      <c r="A19" s="202"/>
    </row>
    <row r="22" spans="1:6">
      <c r="A22" s="202"/>
      <c r="B22" s="202"/>
    </row>
  </sheetData>
  <mergeCells count="2">
    <mergeCell ref="B16:F16"/>
    <mergeCell ref="B17:F1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S49"/>
  <sheetViews>
    <sheetView showGridLines="0" workbookViewId="0">
      <selection activeCell="K36" sqref="K36"/>
    </sheetView>
  </sheetViews>
  <sheetFormatPr defaultRowHeight="12.5"/>
  <cols>
    <col min="1" max="1" width="9.1796875" style="227" customWidth="1"/>
    <col min="2" max="5" width="8.7265625" style="227"/>
    <col min="6" max="6" width="17.7265625" style="227" customWidth="1"/>
    <col min="7" max="7" width="16" style="227" customWidth="1"/>
    <col min="8" max="16" width="13.54296875" style="227" customWidth="1"/>
    <col min="17" max="17" width="9.453125" style="227" customWidth="1"/>
    <col min="18" max="259" width="8.7265625" style="227"/>
    <col min="260" max="260" width="17.7265625" style="227" customWidth="1"/>
    <col min="261" max="261" width="16" style="227" customWidth="1"/>
    <col min="262" max="272" width="13.54296875" style="227" customWidth="1"/>
    <col min="273" max="273" width="9.453125" style="227" customWidth="1"/>
    <col min="274" max="515" width="8.7265625" style="227"/>
    <col min="516" max="516" width="17.7265625" style="227" customWidth="1"/>
    <col min="517" max="517" width="16" style="227" customWidth="1"/>
    <col min="518" max="528" width="13.54296875" style="227" customWidth="1"/>
    <col min="529" max="529" width="9.453125" style="227" customWidth="1"/>
    <col min="530" max="771" width="8.7265625" style="227"/>
    <col min="772" max="772" width="17.7265625" style="227" customWidth="1"/>
    <col min="773" max="773" width="16" style="227" customWidth="1"/>
    <col min="774" max="784" width="13.54296875" style="227" customWidth="1"/>
    <col min="785" max="785" width="9.453125" style="227" customWidth="1"/>
    <col min="786" max="1027" width="8.7265625" style="227"/>
    <col min="1028" max="1028" width="17.7265625" style="227" customWidth="1"/>
    <col min="1029" max="1029" width="16" style="227" customWidth="1"/>
    <col min="1030" max="1040" width="13.54296875" style="227" customWidth="1"/>
    <col min="1041" max="1041" width="9.453125" style="227" customWidth="1"/>
    <col min="1042" max="1283" width="8.7265625" style="227"/>
    <col min="1284" max="1284" width="17.7265625" style="227" customWidth="1"/>
    <col min="1285" max="1285" width="16" style="227" customWidth="1"/>
    <col min="1286" max="1296" width="13.54296875" style="227" customWidth="1"/>
    <col min="1297" max="1297" width="9.453125" style="227" customWidth="1"/>
    <col min="1298" max="1539" width="8.7265625" style="227"/>
    <col min="1540" max="1540" width="17.7265625" style="227" customWidth="1"/>
    <col min="1541" max="1541" width="16" style="227" customWidth="1"/>
    <col min="1542" max="1552" width="13.54296875" style="227" customWidth="1"/>
    <col min="1553" max="1553" width="9.453125" style="227" customWidth="1"/>
    <col min="1554" max="1795" width="8.7265625" style="227"/>
    <col min="1796" max="1796" width="17.7265625" style="227" customWidth="1"/>
    <col min="1797" max="1797" width="16" style="227" customWidth="1"/>
    <col min="1798" max="1808" width="13.54296875" style="227" customWidth="1"/>
    <col min="1809" max="1809" width="9.453125" style="227" customWidth="1"/>
    <col min="1810" max="2051" width="8.7265625" style="227"/>
    <col min="2052" max="2052" width="17.7265625" style="227" customWidth="1"/>
    <col min="2053" max="2053" width="16" style="227" customWidth="1"/>
    <col min="2054" max="2064" width="13.54296875" style="227" customWidth="1"/>
    <col min="2065" max="2065" width="9.453125" style="227" customWidth="1"/>
    <col min="2066" max="2307" width="8.7265625" style="227"/>
    <col min="2308" max="2308" width="17.7265625" style="227" customWidth="1"/>
    <col min="2309" max="2309" width="16" style="227" customWidth="1"/>
    <col min="2310" max="2320" width="13.54296875" style="227" customWidth="1"/>
    <col min="2321" max="2321" width="9.453125" style="227" customWidth="1"/>
    <col min="2322" max="2563" width="8.7265625" style="227"/>
    <col min="2564" max="2564" width="17.7265625" style="227" customWidth="1"/>
    <col min="2565" max="2565" width="16" style="227" customWidth="1"/>
    <col min="2566" max="2576" width="13.54296875" style="227" customWidth="1"/>
    <col min="2577" max="2577" width="9.453125" style="227" customWidth="1"/>
    <col min="2578" max="2819" width="8.7265625" style="227"/>
    <col min="2820" max="2820" width="17.7265625" style="227" customWidth="1"/>
    <col min="2821" max="2821" width="16" style="227" customWidth="1"/>
    <col min="2822" max="2832" width="13.54296875" style="227" customWidth="1"/>
    <col min="2833" max="2833" width="9.453125" style="227" customWidth="1"/>
    <col min="2834" max="3075" width="8.7265625" style="227"/>
    <col min="3076" max="3076" width="17.7265625" style="227" customWidth="1"/>
    <col min="3077" max="3077" width="16" style="227" customWidth="1"/>
    <col min="3078" max="3088" width="13.54296875" style="227" customWidth="1"/>
    <col min="3089" max="3089" width="9.453125" style="227" customWidth="1"/>
    <col min="3090" max="3331" width="8.7265625" style="227"/>
    <col min="3332" max="3332" width="17.7265625" style="227" customWidth="1"/>
    <col min="3333" max="3333" width="16" style="227" customWidth="1"/>
    <col min="3334" max="3344" width="13.54296875" style="227" customWidth="1"/>
    <col min="3345" max="3345" width="9.453125" style="227" customWidth="1"/>
    <col min="3346" max="3587" width="8.7265625" style="227"/>
    <col min="3588" max="3588" width="17.7265625" style="227" customWidth="1"/>
    <col min="3589" max="3589" width="16" style="227" customWidth="1"/>
    <col min="3590" max="3600" width="13.54296875" style="227" customWidth="1"/>
    <col min="3601" max="3601" width="9.453125" style="227" customWidth="1"/>
    <col min="3602" max="3843" width="8.7265625" style="227"/>
    <col min="3844" max="3844" width="17.7265625" style="227" customWidth="1"/>
    <col min="3845" max="3845" width="16" style="227" customWidth="1"/>
    <col min="3846" max="3856" width="13.54296875" style="227" customWidth="1"/>
    <col min="3857" max="3857" width="9.453125" style="227" customWidth="1"/>
    <col min="3858" max="4099" width="8.7265625" style="227"/>
    <col min="4100" max="4100" width="17.7265625" style="227" customWidth="1"/>
    <col min="4101" max="4101" width="16" style="227" customWidth="1"/>
    <col min="4102" max="4112" width="13.54296875" style="227" customWidth="1"/>
    <col min="4113" max="4113" width="9.453125" style="227" customWidth="1"/>
    <col min="4114" max="4355" width="8.7265625" style="227"/>
    <col min="4356" max="4356" width="17.7265625" style="227" customWidth="1"/>
    <col min="4357" max="4357" width="16" style="227" customWidth="1"/>
    <col min="4358" max="4368" width="13.54296875" style="227" customWidth="1"/>
    <col min="4369" max="4369" width="9.453125" style="227" customWidth="1"/>
    <col min="4370" max="4611" width="8.7265625" style="227"/>
    <col min="4612" max="4612" width="17.7265625" style="227" customWidth="1"/>
    <col min="4613" max="4613" width="16" style="227" customWidth="1"/>
    <col min="4614" max="4624" width="13.54296875" style="227" customWidth="1"/>
    <col min="4625" max="4625" width="9.453125" style="227" customWidth="1"/>
    <col min="4626" max="4867" width="8.7265625" style="227"/>
    <col min="4868" max="4868" width="17.7265625" style="227" customWidth="1"/>
    <col min="4869" max="4869" width="16" style="227" customWidth="1"/>
    <col min="4870" max="4880" width="13.54296875" style="227" customWidth="1"/>
    <col min="4881" max="4881" width="9.453125" style="227" customWidth="1"/>
    <col min="4882" max="5123" width="8.7265625" style="227"/>
    <col min="5124" max="5124" width="17.7265625" style="227" customWidth="1"/>
    <col min="5125" max="5125" width="16" style="227" customWidth="1"/>
    <col min="5126" max="5136" width="13.54296875" style="227" customWidth="1"/>
    <col min="5137" max="5137" width="9.453125" style="227" customWidth="1"/>
    <col min="5138" max="5379" width="8.7265625" style="227"/>
    <col min="5380" max="5380" width="17.7265625" style="227" customWidth="1"/>
    <col min="5381" max="5381" width="16" style="227" customWidth="1"/>
    <col min="5382" max="5392" width="13.54296875" style="227" customWidth="1"/>
    <col min="5393" max="5393" width="9.453125" style="227" customWidth="1"/>
    <col min="5394" max="5635" width="8.7265625" style="227"/>
    <col min="5636" max="5636" width="17.7265625" style="227" customWidth="1"/>
    <col min="5637" max="5637" width="16" style="227" customWidth="1"/>
    <col min="5638" max="5648" width="13.54296875" style="227" customWidth="1"/>
    <col min="5649" max="5649" width="9.453125" style="227" customWidth="1"/>
    <col min="5650" max="5891" width="8.7265625" style="227"/>
    <col min="5892" max="5892" width="17.7265625" style="227" customWidth="1"/>
    <col min="5893" max="5893" width="16" style="227" customWidth="1"/>
    <col min="5894" max="5904" width="13.54296875" style="227" customWidth="1"/>
    <col min="5905" max="5905" width="9.453125" style="227" customWidth="1"/>
    <col min="5906" max="6147" width="8.7265625" style="227"/>
    <col min="6148" max="6148" width="17.7265625" style="227" customWidth="1"/>
    <col min="6149" max="6149" width="16" style="227" customWidth="1"/>
    <col min="6150" max="6160" width="13.54296875" style="227" customWidth="1"/>
    <col min="6161" max="6161" width="9.453125" style="227" customWidth="1"/>
    <col min="6162" max="6403" width="8.7265625" style="227"/>
    <col min="6404" max="6404" width="17.7265625" style="227" customWidth="1"/>
    <col min="6405" max="6405" width="16" style="227" customWidth="1"/>
    <col min="6406" max="6416" width="13.54296875" style="227" customWidth="1"/>
    <col min="6417" max="6417" width="9.453125" style="227" customWidth="1"/>
    <col min="6418" max="6659" width="8.7265625" style="227"/>
    <col min="6660" max="6660" width="17.7265625" style="227" customWidth="1"/>
    <col min="6661" max="6661" width="16" style="227" customWidth="1"/>
    <col min="6662" max="6672" width="13.54296875" style="227" customWidth="1"/>
    <col min="6673" max="6673" width="9.453125" style="227" customWidth="1"/>
    <col min="6674" max="6915" width="8.7265625" style="227"/>
    <col min="6916" max="6916" width="17.7265625" style="227" customWidth="1"/>
    <col min="6917" max="6917" width="16" style="227" customWidth="1"/>
    <col min="6918" max="6928" width="13.54296875" style="227" customWidth="1"/>
    <col min="6929" max="6929" width="9.453125" style="227" customWidth="1"/>
    <col min="6930" max="7171" width="8.7265625" style="227"/>
    <col min="7172" max="7172" width="17.7265625" style="227" customWidth="1"/>
    <col min="7173" max="7173" width="16" style="227" customWidth="1"/>
    <col min="7174" max="7184" width="13.54296875" style="227" customWidth="1"/>
    <col min="7185" max="7185" width="9.453125" style="227" customWidth="1"/>
    <col min="7186" max="7427" width="8.7265625" style="227"/>
    <col min="7428" max="7428" width="17.7265625" style="227" customWidth="1"/>
    <col min="7429" max="7429" width="16" style="227" customWidth="1"/>
    <col min="7430" max="7440" width="13.54296875" style="227" customWidth="1"/>
    <col min="7441" max="7441" width="9.453125" style="227" customWidth="1"/>
    <col min="7442" max="7683" width="8.7265625" style="227"/>
    <col min="7684" max="7684" width="17.7265625" style="227" customWidth="1"/>
    <col min="7685" max="7685" width="16" style="227" customWidth="1"/>
    <col min="7686" max="7696" width="13.54296875" style="227" customWidth="1"/>
    <col min="7697" max="7697" width="9.453125" style="227" customWidth="1"/>
    <col min="7698" max="7939" width="8.7265625" style="227"/>
    <col min="7940" max="7940" width="17.7265625" style="227" customWidth="1"/>
    <col min="7941" max="7941" width="16" style="227" customWidth="1"/>
    <col min="7942" max="7952" width="13.54296875" style="227" customWidth="1"/>
    <col min="7953" max="7953" width="9.453125" style="227" customWidth="1"/>
    <col min="7954" max="8195" width="8.7265625" style="227"/>
    <col min="8196" max="8196" width="17.7265625" style="227" customWidth="1"/>
    <col min="8197" max="8197" width="16" style="227" customWidth="1"/>
    <col min="8198" max="8208" width="13.54296875" style="227" customWidth="1"/>
    <col min="8209" max="8209" width="9.453125" style="227" customWidth="1"/>
    <col min="8210" max="8451" width="8.7265625" style="227"/>
    <col min="8452" max="8452" width="17.7265625" style="227" customWidth="1"/>
    <col min="8453" max="8453" width="16" style="227" customWidth="1"/>
    <col min="8454" max="8464" width="13.54296875" style="227" customWidth="1"/>
    <col min="8465" max="8465" width="9.453125" style="227" customWidth="1"/>
    <col min="8466" max="8707" width="8.7265625" style="227"/>
    <col min="8708" max="8708" width="17.7265625" style="227" customWidth="1"/>
    <col min="8709" max="8709" width="16" style="227" customWidth="1"/>
    <col min="8710" max="8720" width="13.54296875" style="227" customWidth="1"/>
    <col min="8721" max="8721" width="9.453125" style="227" customWidth="1"/>
    <col min="8722" max="8963" width="8.7265625" style="227"/>
    <col min="8964" max="8964" width="17.7265625" style="227" customWidth="1"/>
    <col min="8965" max="8965" width="16" style="227" customWidth="1"/>
    <col min="8966" max="8976" width="13.54296875" style="227" customWidth="1"/>
    <col min="8977" max="8977" width="9.453125" style="227" customWidth="1"/>
    <col min="8978" max="9219" width="8.7265625" style="227"/>
    <col min="9220" max="9220" width="17.7265625" style="227" customWidth="1"/>
    <col min="9221" max="9221" width="16" style="227" customWidth="1"/>
    <col min="9222" max="9232" width="13.54296875" style="227" customWidth="1"/>
    <col min="9233" max="9233" width="9.453125" style="227" customWidth="1"/>
    <col min="9234" max="9475" width="8.7265625" style="227"/>
    <col min="9476" max="9476" width="17.7265625" style="227" customWidth="1"/>
    <col min="9477" max="9477" width="16" style="227" customWidth="1"/>
    <col min="9478" max="9488" width="13.54296875" style="227" customWidth="1"/>
    <col min="9489" max="9489" width="9.453125" style="227" customWidth="1"/>
    <col min="9490" max="9731" width="8.7265625" style="227"/>
    <col min="9732" max="9732" width="17.7265625" style="227" customWidth="1"/>
    <col min="9733" max="9733" width="16" style="227" customWidth="1"/>
    <col min="9734" max="9744" width="13.54296875" style="227" customWidth="1"/>
    <col min="9745" max="9745" width="9.453125" style="227" customWidth="1"/>
    <col min="9746" max="9987" width="8.7265625" style="227"/>
    <col min="9988" max="9988" width="17.7265625" style="227" customWidth="1"/>
    <col min="9989" max="9989" width="16" style="227" customWidth="1"/>
    <col min="9990" max="10000" width="13.54296875" style="227" customWidth="1"/>
    <col min="10001" max="10001" width="9.453125" style="227" customWidth="1"/>
    <col min="10002" max="10243" width="8.7265625" style="227"/>
    <col min="10244" max="10244" width="17.7265625" style="227" customWidth="1"/>
    <col min="10245" max="10245" width="16" style="227" customWidth="1"/>
    <col min="10246" max="10256" width="13.54296875" style="227" customWidth="1"/>
    <col min="10257" max="10257" width="9.453125" style="227" customWidth="1"/>
    <col min="10258" max="10499" width="8.7265625" style="227"/>
    <col min="10500" max="10500" width="17.7265625" style="227" customWidth="1"/>
    <col min="10501" max="10501" width="16" style="227" customWidth="1"/>
    <col min="10502" max="10512" width="13.54296875" style="227" customWidth="1"/>
    <col min="10513" max="10513" width="9.453125" style="227" customWidth="1"/>
    <col min="10514" max="10755" width="8.7265625" style="227"/>
    <col min="10756" max="10756" width="17.7265625" style="227" customWidth="1"/>
    <col min="10757" max="10757" width="16" style="227" customWidth="1"/>
    <col min="10758" max="10768" width="13.54296875" style="227" customWidth="1"/>
    <col min="10769" max="10769" width="9.453125" style="227" customWidth="1"/>
    <col min="10770" max="11011" width="8.7265625" style="227"/>
    <col min="11012" max="11012" width="17.7265625" style="227" customWidth="1"/>
    <col min="11013" max="11013" width="16" style="227" customWidth="1"/>
    <col min="11014" max="11024" width="13.54296875" style="227" customWidth="1"/>
    <col min="11025" max="11025" width="9.453125" style="227" customWidth="1"/>
    <col min="11026" max="11267" width="8.7265625" style="227"/>
    <col min="11268" max="11268" width="17.7265625" style="227" customWidth="1"/>
    <col min="11269" max="11269" width="16" style="227" customWidth="1"/>
    <col min="11270" max="11280" width="13.54296875" style="227" customWidth="1"/>
    <col min="11281" max="11281" width="9.453125" style="227" customWidth="1"/>
    <col min="11282" max="11523" width="8.7265625" style="227"/>
    <col min="11524" max="11524" width="17.7265625" style="227" customWidth="1"/>
    <col min="11525" max="11525" width="16" style="227" customWidth="1"/>
    <col min="11526" max="11536" width="13.54296875" style="227" customWidth="1"/>
    <col min="11537" max="11537" width="9.453125" style="227" customWidth="1"/>
    <col min="11538" max="11779" width="8.7265625" style="227"/>
    <col min="11780" max="11780" width="17.7265625" style="227" customWidth="1"/>
    <col min="11781" max="11781" width="16" style="227" customWidth="1"/>
    <col min="11782" max="11792" width="13.54296875" style="227" customWidth="1"/>
    <col min="11793" max="11793" width="9.453125" style="227" customWidth="1"/>
    <col min="11794" max="12035" width="8.7265625" style="227"/>
    <col min="12036" max="12036" width="17.7265625" style="227" customWidth="1"/>
    <col min="12037" max="12037" width="16" style="227" customWidth="1"/>
    <col min="12038" max="12048" width="13.54296875" style="227" customWidth="1"/>
    <col min="12049" max="12049" width="9.453125" style="227" customWidth="1"/>
    <col min="12050" max="12291" width="8.7265625" style="227"/>
    <col min="12292" max="12292" width="17.7265625" style="227" customWidth="1"/>
    <col min="12293" max="12293" width="16" style="227" customWidth="1"/>
    <col min="12294" max="12304" width="13.54296875" style="227" customWidth="1"/>
    <col min="12305" max="12305" width="9.453125" style="227" customWidth="1"/>
    <col min="12306" max="12547" width="8.7265625" style="227"/>
    <col min="12548" max="12548" width="17.7265625" style="227" customWidth="1"/>
    <col min="12549" max="12549" width="16" style="227" customWidth="1"/>
    <col min="12550" max="12560" width="13.54296875" style="227" customWidth="1"/>
    <col min="12561" max="12561" width="9.453125" style="227" customWidth="1"/>
    <col min="12562" max="12803" width="8.7265625" style="227"/>
    <col min="12804" max="12804" width="17.7265625" style="227" customWidth="1"/>
    <col min="12805" max="12805" width="16" style="227" customWidth="1"/>
    <col min="12806" max="12816" width="13.54296875" style="227" customWidth="1"/>
    <col min="12817" max="12817" width="9.453125" style="227" customWidth="1"/>
    <col min="12818" max="13059" width="8.7265625" style="227"/>
    <col min="13060" max="13060" width="17.7265625" style="227" customWidth="1"/>
    <col min="13061" max="13061" width="16" style="227" customWidth="1"/>
    <col min="13062" max="13072" width="13.54296875" style="227" customWidth="1"/>
    <col min="13073" max="13073" width="9.453125" style="227" customWidth="1"/>
    <col min="13074" max="13315" width="8.7265625" style="227"/>
    <col min="13316" max="13316" width="17.7265625" style="227" customWidth="1"/>
    <col min="13317" max="13317" width="16" style="227" customWidth="1"/>
    <col min="13318" max="13328" width="13.54296875" style="227" customWidth="1"/>
    <col min="13329" max="13329" width="9.453125" style="227" customWidth="1"/>
    <col min="13330" max="13571" width="8.7265625" style="227"/>
    <col min="13572" max="13572" width="17.7265625" style="227" customWidth="1"/>
    <col min="13573" max="13573" width="16" style="227" customWidth="1"/>
    <col min="13574" max="13584" width="13.54296875" style="227" customWidth="1"/>
    <col min="13585" max="13585" width="9.453125" style="227" customWidth="1"/>
    <col min="13586" max="13827" width="8.7265625" style="227"/>
    <col min="13828" max="13828" width="17.7265625" style="227" customWidth="1"/>
    <col min="13829" max="13829" width="16" style="227" customWidth="1"/>
    <col min="13830" max="13840" width="13.54296875" style="227" customWidth="1"/>
    <col min="13841" max="13841" width="9.453125" style="227" customWidth="1"/>
    <col min="13842" max="14083" width="8.7265625" style="227"/>
    <col min="14084" max="14084" width="17.7265625" style="227" customWidth="1"/>
    <col min="14085" max="14085" width="16" style="227" customWidth="1"/>
    <col min="14086" max="14096" width="13.54296875" style="227" customWidth="1"/>
    <col min="14097" max="14097" width="9.453125" style="227" customWidth="1"/>
    <col min="14098" max="14339" width="8.7265625" style="227"/>
    <col min="14340" max="14340" width="17.7265625" style="227" customWidth="1"/>
    <col min="14341" max="14341" width="16" style="227" customWidth="1"/>
    <col min="14342" max="14352" width="13.54296875" style="227" customWidth="1"/>
    <col min="14353" max="14353" width="9.453125" style="227" customWidth="1"/>
    <col min="14354" max="14595" width="8.7265625" style="227"/>
    <col min="14596" max="14596" width="17.7265625" style="227" customWidth="1"/>
    <col min="14597" max="14597" width="16" style="227" customWidth="1"/>
    <col min="14598" max="14608" width="13.54296875" style="227" customWidth="1"/>
    <col min="14609" max="14609" width="9.453125" style="227" customWidth="1"/>
    <col min="14610" max="14851" width="8.7265625" style="227"/>
    <col min="14852" max="14852" width="17.7265625" style="227" customWidth="1"/>
    <col min="14853" max="14853" width="16" style="227" customWidth="1"/>
    <col min="14854" max="14864" width="13.54296875" style="227" customWidth="1"/>
    <col min="14865" max="14865" width="9.453125" style="227" customWidth="1"/>
    <col min="14866" max="15107" width="8.7265625" style="227"/>
    <col min="15108" max="15108" width="17.7265625" style="227" customWidth="1"/>
    <col min="15109" max="15109" width="16" style="227" customWidth="1"/>
    <col min="15110" max="15120" width="13.54296875" style="227" customWidth="1"/>
    <col min="15121" max="15121" width="9.453125" style="227" customWidth="1"/>
    <col min="15122" max="15363" width="8.7265625" style="227"/>
    <col min="15364" max="15364" width="17.7265625" style="227" customWidth="1"/>
    <col min="15365" max="15365" width="16" style="227" customWidth="1"/>
    <col min="15366" max="15376" width="13.54296875" style="227" customWidth="1"/>
    <col min="15377" max="15377" width="9.453125" style="227" customWidth="1"/>
    <col min="15378" max="15619" width="8.7265625" style="227"/>
    <col min="15620" max="15620" width="17.7265625" style="227" customWidth="1"/>
    <col min="15621" max="15621" width="16" style="227" customWidth="1"/>
    <col min="15622" max="15632" width="13.54296875" style="227" customWidth="1"/>
    <col min="15633" max="15633" width="9.453125" style="227" customWidth="1"/>
    <col min="15634" max="15875" width="8.7265625" style="227"/>
    <col min="15876" max="15876" width="17.7265625" style="227" customWidth="1"/>
    <col min="15877" max="15877" width="16" style="227" customWidth="1"/>
    <col min="15878" max="15888" width="13.54296875" style="227" customWidth="1"/>
    <col min="15889" max="15889" width="9.453125" style="227" customWidth="1"/>
    <col min="15890" max="16131" width="8.7265625" style="227"/>
    <col min="16132" max="16132" width="17.7265625" style="227" customWidth="1"/>
    <col min="16133" max="16133" width="16" style="227" customWidth="1"/>
    <col min="16134" max="16144" width="13.54296875" style="227" customWidth="1"/>
    <col min="16145" max="16145" width="9.453125" style="227" customWidth="1"/>
    <col min="16146" max="16384" width="8.7265625" style="227"/>
  </cols>
  <sheetData>
    <row r="1" spans="1:19" ht="18">
      <c r="A1" s="332"/>
      <c r="B1" s="332"/>
      <c r="C1" s="332"/>
      <c r="D1" s="332"/>
      <c r="E1" s="332"/>
      <c r="F1" s="332"/>
      <c r="G1" s="332"/>
      <c r="H1" s="332"/>
      <c r="I1" s="332"/>
      <c r="J1" s="332"/>
      <c r="K1" s="332"/>
      <c r="L1" s="332"/>
    </row>
    <row r="2" spans="1:19" ht="18">
      <c r="A2" s="228"/>
      <c r="B2" s="228"/>
      <c r="C2" s="228"/>
      <c r="D2" s="228"/>
      <c r="E2" s="228"/>
      <c r="F2" s="228"/>
      <c r="G2" s="228"/>
      <c r="H2" s="228"/>
      <c r="I2" s="228"/>
      <c r="J2" s="228"/>
      <c r="K2" s="228"/>
      <c r="L2" s="228"/>
    </row>
    <row r="3" spans="1:19" ht="13">
      <c r="A3" s="229" t="s">
        <v>244</v>
      </c>
      <c r="B3" s="230" t="s">
        <v>245</v>
      </c>
      <c r="C3" s="231"/>
      <c r="D3" s="231"/>
      <c r="E3" s="231"/>
      <c r="F3" s="231"/>
      <c r="G3" s="231"/>
      <c r="H3" s="231"/>
      <c r="I3" s="231"/>
      <c r="J3" s="231"/>
      <c r="K3" s="231"/>
      <c r="L3" s="232"/>
    </row>
    <row r="4" spans="1:19" ht="14.25" customHeight="1">
      <c r="A4" s="233">
        <v>1</v>
      </c>
      <c r="B4" s="333" t="s">
        <v>360</v>
      </c>
      <c r="C4" s="333"/>
      <c r="D4" s="333"/>
      <c r="E4" s="333"/>
      <c r="F4" s="333"/>
      <c r="G4" s="333"/>
      <c r="H4" s="333"/>
      <c r="I4" s="333"/>
      <c r="J4" s="333"/>
      <c r="K4" s="333"/>
      <c r="L4" s="333"/>
    </row>
    <row r="5" spans="1:19" ht="27" customHeight="1">
      <c r="A5" s="234">
        <v>2</v>
      </c>
      <c r="B5" s="334" t="s">
        <v>342</v>
      </c>
      <c r="C5" s="334"/>
      <c r="D5" s="334"/>
      <c r="E5" s="334"/>
      <c r="F5" s="334"/>
      <c r="G5" s="334"/>
      <c r="H5" s="334"/>
      <c r="I5" s="334"/>
      <c r="J5" s="334"/>
      <c r="K5" s="334"/>
      <c r="L5" s="334"/>
    </row>
    <row r="6" spans="1:19" ht="27" customHeight="1">
      <c r="A6" s="235">
        <v>3</v>
      </c>
      <c r="B6" s="329" t="s">
        <v>361</v>
      </c>
      <c r="C6" s="330"/>
      <c r="D6" s="330"/>
      <c r="E6" s="330"/>
      <c r="F6" s="330"/>
      <c r="G6" s="330"/>
      <c r="H6" s="330"/>
      <c r="I6" s="330"/>
      <c r="J6" s="330"/>
      <c r="K6" s="330"/>
      <c r="L6" s="331"/>
    </row>
    <row r="7" spans="1:19">
      <c r="A7" s="235">
        <v>4</v>
      </c>
      <c r="B7" s="329" t="s">
        <v>246</v>
      </c>
      <c r="C7" s="330"/>
      <c r="D7" s="330"/>
      <c r="E7" s="330"/>
      <c r="F7" s="330"/>
      <c r="G7" s="330"/>
      <c r="H7" s="330"/>
      <c r="I7" s="330"/>
      <c r="J7" s="330"/>
      <c r="K7" s="330"/>
      <c r="L7" s="331"/>
    </row>
    <row r="8" spans="1:19">
      <c r="A8" s="235">
        <v>5</v>
      </c>
      <c r="B8" s="329" t="s">
        <v>343</v>
      </c>
      <c r="C8" s="330"/>
      <c r="D8" s="330"/>
      <c r="E8" s="330"/>
      <c r="F8" s="330"/>
      <c r="G8" s="330"/>
      <c r="H8" s="330"/>
      <c r="I8" s="330"/>
      <c r="J8" s="330"/>
      <c r="K8" s="330"/>
      <c r="L8" s="331"/>
    </row>
    <row r="9" spans="1:19" ht="18">
      <c r="A9" s="228"/>
      <c r="B9" s="228"/>
      <c r="C9" s="228"/>
      <c r="D9" s="228"/>
      <c r="E9" s="228"/>
      <c r="F9" s="228"/>
      <c r="G9" s="228"/>
      <c r="H9" s="228"/>
      <c r="I9" s="228"/>
      <c r="J9" s="228"/>
      <c r="K9" s="228"/>
      <c r="L9" s="228"/>
    </row>
    <row r="11" spans="1:19" ht="13" thickBot="1">
      <c r="B11" s="227" t="s">
        <v>247</v>
      </c>
    </row>
    <row r="12" spans="1:19" ht="12.75" customHeight="1" thickBot="1">
      <c r="B12" s="236" t="s">
        <v>248</v>
      </c>
      <c r="C12" s="237"/>
      <c r="D12" s="237"/>
      <c r="E12" s="237"/>
      <c r="F12" s="238"/>
      <c r="G12" s="239" t="s">
        <v>249</v>
      </c>
      <c r="H12" s="239" t="s">
        <v>250</v>
      </c>
      <c r="I12" s="239" t="s">
        <v>251</v>
      </c>
      <c r="J12" s="239" t="s">
        <v>252</v>
      </c>
      <c r="K12" s="239" t="s">
        <v>253</v>
      </c>
      <c r="L12" s="239" t="s">
        <v>254</v>
      </c>
      <c r="M12" s="239" t="s">
        <v>255</v>
      </c>
      <c r="N12" s="239" t="s">
        <v>256</v>
      </c>
      <c r="O12" s="239" t="s">
        <v>257</v>
      </c>
      <c r="P12" s="239" t="s">
        <v>258</v>
      </c>
      <c r="Q12" s="239" t="s">
        <v>259</v>
      </c>
    </row>
    <row r="13" spans="1:19" ht="12.75" customHeight="1" thickBot="1">
      <c r="B13" s="236" t="s">
        <v>338</v>
      </c>
      <c r="C13" s="237"/>
      <c r="D13" s="237"/>
      <c r="E13" s="237"/>
      <c r="F13" s="238"/>
      <c r="G13" s="239"/>
      <c r="H13" s="239"/>
      <c r="I13" s="239"/>
      <c r="J13" s="239"/>
      <c r="K13" s="239"/>
      <c r="L13" s="239"/>
      <c r="M13" s="239"/>
      <c r="N13" s="239"/>
      <c r="O13" s="239"/>
      <c r="P13" s="239"/>
      <c r="Q13" s="239"/>
      <c r="S13" s="227" t="s">
        <v>339</v>
      </c>
    </row>
    <row r="14" spans="1:19" ht="15" customHeight="1" thickBot="1">
      <c r="A14" s="240" t="s">
        <v>260</v>
      </c>
      <c r="B14" s="236" t="s">
        <v>261</v>
      </c>
      <c r="C14" s="237"/>
      <c r="D14" s="237"/>
      <c r="E14" s="237"/>
      <c r="F14" s="238"/>
      <c r="G14" s="241">
        <v>0</v>
      </c>
      <c r="H14" s="241">
        <v>0</v>
      </c>
      <c r="I14" s="241">
        <v>0</v>
      </c>
      <c r="J14" s="241">
        <v>0</v>
      </c>
      <c r="K14" s="241">
        <v>0</v>
      </c>
      <c r="L14" s="241">
        <v>0</v>
      </c>
      <c r="M14" s="241">
        <v>0</v>
      </c>
      <c r="N14" s="241">
        <v>0</v>
      </c>
      <c r="O14" s="241">
        <v>0</v>
      </c>
      <c r="P14" s="241">
        <v>0</v>
      </c>
      <c r="Q14" s="241">
        <v>0</v>
      </c>
      <c r="S14" s="227" t="s">
        <v>340</v>
      </c>
    </row>
    <row r="15" spans="1:19" ht="13.5" thickBot="1">
      <c r="A15" s="240" t="s">
        <v>260</v>
      </c>
      <c r="B15" s="236" t="s">
        <v>262</v>
      </c>
      <c r="C15" s="237"/>
      <c r="D15" s="237"/>
      <c r="E15" s="237"/>
      <c r="F15" s="238"/>
      <c r="G15" s="241">
        <v>0</v>
      </c>
      <c r="H15" s="241">
        <v>0</v>
      </c>
      <c r="I15" s="241">
        <v>0</v>
      </c>
      <c r="J15" s="241">
        <v>0</v>
      </c>
      <c r="K15" s="241">
        <v>0</v>
      </c>
      <c r="L15" s="241">
        <v>0</v>
      </c>
      <c r="M15" s="241">
        <v>0</v>
      </c>
      <c r="N15" s="241">
        <v>0</v>
      </c>
      <c r="O15" s="241">
        <v>0</v>
      </c>
      <c r="P15" s="241">
        <v>0</v>
      </c>
      <c r="Q15" s="241">
        <v>0</v>
      </c>
      <c r="S15" s="227" t="s">
        <v>341</v>
      </c>
    </row>
    <row r="16" spans="1:19" ht="13.5" thickBot="1">
      <c r="A16" s="240" t="s">
        <v>260</v>
      </c>
      <c r="B16" s="236" t="s">
        <v>263</v>
      </c>
      <c r="C16" s="237"/>
      <c r="D16" s="237"/>
      <c r="E16" s="237"/>
      <c r="F16" s="238"/>
      <c r="G16" s="241">
        <v>0</v>
      </c>
      <c r="H16" s="241">
        <v>0</v>
      </c>
      <c r="I16" s="241">
        <v>0</v>
      </c>
      <c r="J16" s="241">
        <v>0</v>
      </c>
      <c r="K16" s="241">
        <v>0</v>
      </c>
      <c r="L16" s="241">
        <v>0</v>
      </c>
      <c r="M16" s="241">
        <v>0</v>
      </c>
      <c r="N16" s="241">
        <v>0</v>
      </c>
      <c r="O16" s="241">
        <v>0</v>
      </c>
      <c r="P16" s="241">
        <v>0</v>
      </c>
      <c r="Q16" s="241">
        <v>0</v>
      </c>
    </row>
    <row r="17" spans="1:17" ht="13.5" thickBot="1">
      <c r="A17" s="240" t="s">
        <v>260</v>
      </c>
      <c r="B17" s="236" t="s">
        <v>337</v>
      </c>
      <c r="C17" s="237"/>
      <c r="D17" s="237"/>
      <c r="E17" s="237"/>
      <c r="F17" s="238"/>
      <c r="G17" s="241"/>
      <c r="H17" s="241"/>
      <c r="I17" s="241"/>
      <c r="J17" s="241"/>
      <c r="K17" s="241"/>
      <c r="L17" s="241"/>
      <c r="M17" s="241"/>
      <c r="N17" s="241"/>
      <c r="O17" s="241"/>
      <c r="P17" s="241"/>
      <c r="Q17" s="241"/>
    </row>
    <row r="18" spans="1:17" ht="13.5" thickBot="1">
      <c r="A18" s="240" t="s">
        <v>260</v>
      </c>
      <c r="B18" s="242" t="s">
        <v>264</v>
      </c>
      <c r="C18" s="243"/>
      <c r="D18" s="243"/>
      <c r="E18" s="243"/>
      <c r="F18" s="244"/>
      <c r="G18" s="245">
        <v>0</v>
      </c>
      <c r="H18" s="245">
        <v>0</v>
      </c>
      <c r="I18" s="245">
        <v>0</v>
      </c>
      <c r="J18" s="245">
        <v>0</v>
      </c>
      <c r="K18" s="245">
        <v>0</v>
      </c>
      <c r="L18" s="245">
        <v>0</v>
      </c>
      <c r="M18" s="245">
        <v>0</v>
      </c>
      <c r="N18" s="245">
        <v>0</v>
      </c>
      <c r="O18" s="245">
        <v>0</v>
      </c>
      <c r="P18" s="245">
        <v>0</v>
      </c>
      <c r="Q18" s="245">
        <v>0</v>
      </c>
    </row>
    <row r="19" spans="1:17">
      <c r="B19" s="246" t="s">
        <v>265</v>
      </c>
    </row>
    <row r="21" spans="1:17" ht="13">
      <c r="B21" s="247" t="s">
        <v>266</v>
      </c>
    </row>
    <row r="23" spans="1:17">
      <c r="B23" s="248" t="s">
        <v>267</v>
      </c>
      <c r="C23" s="249"/>
      <c r="D23" s="249"/>
      <c r="E23" s="249"/>
      <c r="F23" s="249"/>
      <c r="G23" s="249"/>
      <c r="H23" s="249"/>
      <c r="I23" s="249"/>
      <c r="J23" s="249"/>
      <c r="K23" s="249"/>
      <c r="L23" s="250"/>
      <c r="M23" s="251">
        <f>'Asset Default Risk (QIS)'!B50-'Asset Default Risk (QIS)'!B40-'Asset Default Risk (QIS)'!B26</f>
        <v>0</v>
      </c>
    </row>
    <row r="24" spans="1:17">
      <c r="B24" s="252" t="s">
        <v>268</v>
      </c>
      <c r="L24" s="253"/>
      <c r="M24" s="254"/>
    </row>
    <row r="25" spans="1:17">
      <c r="B25" s="252"/>
      <c r="C25" s="227" t="s">
        <v>65</v>
      </c>
      <c r="L25" s="253"/>
      <c r="M25" s="255">
        <f>'Capital Avail - Domestic (QIS)'!D54</f>
        <v>0</v>
      </c>
      <c r="P25" s="256"/>
    </row>
    <row r="26" spans="1:17">
      <c r="B26" s="252"/>
      <c r="C26" s="227" t="s">
        <v>66</v>
      </c>
      <c r="L26" s="253"/>
      <c r="M26" s="255">
        <f>'Capital Avail - Domestic (QIS)'!D55</f>
        <v>0</v>
      </c>
      <c r="P26" s="256"/>
    </row>
    <row r="27" spans="1:17">
      <c r="B27" s="252"/>
      <c r="C27" s="227" t="s">
        <v>269</v>
      </c>
      <c r="L27" s="253"/>
      <c r="M27" s="255">
        <f>'Capital Avail - Domestic (QIS)'!D56</f>
        <v>0</v>
      </c>
      <c r="P27" s="256"/>
    </row>
    <row r="28" spans="1:17">
      <c r="B28" s="252"/>
      <c r="C28" s="227" t="s">
        <v>68</v>
      </c>
      <c r="L28" s="253"/>
      <c r="M28" s="255">
        <f>'Capital Avail - Domestic (QIS)'!D57</f>
        <v>0</v>
      </c>
      <c r="P28" s="256"/>
    </row>
    <row r="29" spans="1:17">
      <c r="B29" s="252"/>
      <c r="C29" s="227" t="s">
        <v>12</v>
      </c>
      <c r="L29" s="253"/>
      <c r="M29" s="255">
        <f>'Capital Avail - Domestic (QIS)'!D58</f>
        <v>0</v>
      </c>
      <c r="P29" s="256"/>
    </row>
    <row r="30" spans="1:17">
      <c r="B30" s="252" t="s">
        <v>362</v>
      </c>
      <c r="L30" s="253"/>
      <c r="M30" s="319"/>
      <c r="P30" s="256"/>
    </row>
    <row r="31" spans="1:17">
      <c r="B31" s="248" t="s">
        <v>259</v>
      </c>
      <c r="C31" s="249"/>
      <c r="D31" s="249"/>
      <c r="E31" s="249"/>
      <c r="F31" s="249"/>
      <c r="G31" s="249"/>
      <c r="H31" s="249"/>
      <c r="I31" s="249"/>
      <c r="J31" s="249"/>
      <c r="K31" s="249"/>
      <c r="L31" s="250"/>
      <c r="M31" s="257">
        <f>SUM(M23:M29)-M30</f>
        <v>0</v>
      </c>
    </row>
    <row r="32" spans="1:17">
      <c r="B32" s="258" t="s">
        <v>270</v>
      </c>
      <c r="C32" s="259"/>
      <c r="D32" s="260"/>
      <c r="E32" s="260"/>
      <c r="F32" s="260"/>
      <c r="G32" s="260"/>
      <c r="H32" s="260"/>
      <c r="I32" s="260"/>
      <c r="J32" s="260"/>
      <c r="K32" s="260"/>
      <c r="L32" s="261"/>
      <c r="M32" s="261">
        <f>'IFRS17 Balance Sheet'!B23</f>
        <v>0</v>
      </c>
    </row>
    <row r="33" spans="2:13" s="265" customFormat="1" ht="13">
      <c r="B33" s="262" t="s">
        <v>271</v>
      </c>
      <c r="C33" s="263"/>
      <c r="D33" s="263"/>
      <c r="E33" s="263"/>
      <c r="F33" s="263"/>
      <c r="G33" s="263"/>
      <c r="H33" s="263"/>
      <c r="I33" s="263"/>
      <c r="J33" s="263"/>
      <c r="K33" s="263"/>
      <c r="L33" s="264"/>
      <c r="M33" s="264">
        <f>M32-M31</f>
        <v>0</v>
      </c>
    </row>
    <row r="36" spans="2:13" ht="13">
      <c r="B36" s="247"/>
    </row>
    <row r="49" spans="2:2">
      <c r="B49" s="266"/>
    </row>
  </sheetData>
  <mergeCells count="6">
    <mergeCell ref="B8:L8"/>
    <mergeCell ref="A1:L1"/>
    <mergeCell ref="B4:L4"/>
    <mergeCell ref="B5:L5"/>
    <mergeCell ref="B6:L6"/>
    <mergeCell ref="B7:L7"/>
  </mergeCells>
  <dataValidations count="1">
    <dataValidation type="list" allowBlank="1" showInputMessage="1" showErrorMessage="1" sqref="G13:P13" xr:uid="{00000000-0002-0000-1400-000000000000}">
      <formula1>$S$13:$S$15</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9"/>
  <sheetViews>
    <sheetView showGridLines="0" workbookViewId="0">
      <selection activeCell="C29" sqref="C29"/>
    </sheetView>
  </sheetViews>
  <sheetFormatPr defaultRowHeight="12.5"/>
  <cols>
    <col min="1" max="1" width="69.26953125" style="227" customWidth="1"/>
    <col min="2" max="2" width="18" style="227" customWidth="1"/>
    <col min="3" max="3" width="15.81640625" style="227" customWidth="1"/>
    <col min="4" max="5" width="11.7265625" style="227" customWidth="1"/>
    <col min="6" max="7" width="14.54296875" style="227" customWidth="1"/>
    <col min="8" max="256" width="8.7265625" style="227"/>
    <col min="257" max="257" width="69.26953125" style="227" customWidth="1"/>
    <col min="258" max="258" width="18" style="227" customWidth="1"/>
    <col min="259" max="259" width="15.81640625" style="227" customWidth="1"/>
    <col min="260" max="261" width="11.7265625" style="227" customWidth="1"/>
    <col min="262" max="263" width="14.54296875" style="227" customWidth="1"/>
    <col min="264" max="512" width="8.7265625" style="227"/>
    <col min="513" max="513" width="69.26953125" style="227" customWidth="1"/>
    <col min="514" max="514" width="18" style="227" customWidth="1"/>
    <col min="515" max="515" width="15.81640625" style="227" customWidth="1"/>
    <col min="516" max="517" width="11.7265625" style="227" customWidth="1"/>
    <col min="518" max="519" width="14.54296875" style="227" customWidth="1"/>
    <col min="520" max="768" width="8.7265625" style="227"/>
    <col min="769" max="769" width="69.26953125" style="227" customWidth="1"/>
    <col min="770" max="770" width="18" style="227" customWidth="1"/>
    <col min="771" max="771" width="15.81640625" style="227" customWidth="1"/>
    <col min="772" max="773" width="11.7265625" style="227" customWidth="1"/>
    <col min="774" max="775" width="14.54296875" style="227" customWidth="1"/>
    <col min="776" max="1024" width="8.7265625" style="227"/>
    <col min="1025" max="1025" width="69.26953125" style="227" customWidth="1"/>
    <col min="1026" max="1026" width="18" style="227" customWidth="1"/>
    <col min="1027" max="1027" width="15.81640625" style="227" customWidth="1"/>
    <col min="1028" max="1029" width="11.7265625" style="227" customWidth="1"/>
    <col min="1030" max="1031" width="14.54296875" style="227" customWidth="1"/>
    <col min="1032" max="1280" width="8.7265625" style="227"/>
    <col min="1281" max="1281" width="69.26953125" style="227" customWidth="1"/>
    <col min="1282" max="1282" width="18" style="227" customWidth="1"/>
    <col min="1283" max="1283" width="15.81640625" style="227" customWidth="1"/>
    <col min="1284" max="1285" width="11.7265625" style="227" customWidth="1"/>
    <col min="1286" max="1287" width="14.54296875" style="227" customWidth="1"/>
    <col min="1288" max="1536" width="8.7265625" style="227"/>
    <col min="1537" max="1537" width="69.26953125" style="227" customWidth="1"/>
    <col min="1538" max="1538" width="18" style="227" customWidth="1"/>
    <col min="1539" max="1539" width="15.81640625" style="227" customWidth="1"/>
    <col min="1540" max="1541" width="11.7265625" style="227" customWidth="1"/>
    <col min="1542" max="1543" width="14.54296875" style="227" customWidth="1"/>
    <col min="1544" max="1792" width="8.7265625" style="227"/>
    <col min="1793" max="1793" width="69.26953125" style="227" customWidth="1"/>
    <col min="1794" max="1794" width="18" style="227" customWidth="1"/>
    <col min="1795" max="1795" width="15.81640625" style="227" customWidth="1"/>
    <col min="1796" max="1797" width="11.7265625" style="227" customWidth="1"/>
    <col min="1798" max="1799" width="14.54296875" style="227" customWidth="1"/>
    <col min="1800" max="2048" width="8.7265625" style="227"/>
    <col min="2049" max="2049" width="69.26953125" style="227" customWidth="1"/>
    <col min="2050" max="2050" width="18" style="227" customWidth="1"/>
    <col min="2051" max="2051" width="15.81640625" style="227" customWidth="1"/>
    <col min="2052" max="2053" width="11.7265625" style="227" customWidth="1"/>
    <col min="2054" max="2055" width="14.54296875" style="227" customWidth="1"/>
    <col min="2056" max="2304" width="8.7265625" style="227"/>
    <col min="2305" max="2305" width="69.26953125" style="227" customWidth="1"/>
    <col min="2306" max="2306" width="18" style="227" customWidth="1"/>
    <col min="2307" max="2307" width="15.81640625" style="227" customWidth="1"/>
    <col min="2308" max="2309" width="11.7265625" style="227" customWidth="1"/>
    <col min="2310" max="2311" width="14.54296875" style="227" customWidth="1"/>
    <col min="2312" max="2560" width="8.7265625" style="227"/>
    <col min="2561" max="2561" width="69.26953125" style="227" customWidth="1"/>
    <col min="2562" max="2562" width="18" style="227" customWidth="1"/>
    <col min="2563" max="2563" width="15.81640625" style="227" customWidth="1"/>
    <col min="2564" max="2565" width="11.7265625" style="227" customWidth="1"/>
    <col min="2566" max="2567" width="14.54296875" style="227" customWidth="1"/>
    <col min="2568" max="2816" width="8.7265625" style="227"/>
    <col min="2817" max="2817" width="69.26953125" style="227" customWidth="1"/>
    <col min="2818" max="2818" width="18" style="227" customWidth="1"/>
    <col min="2819" max="2819" width="15.81640625" style="227" customWidth="1"/>
    <col min="2820" max="2821" width="11.7265625" style="227" customWidth="1"/>
    <col min="2822" max="2823" width="14.54296875" style="227" customWidth="1"/>
    <col min="2824" max="3072" width="8.7265625" style="227"/>
    <col min="3073" max="3073" width="69.26953125" style="227" customWidth="1"/>
    <col min="3074" max="3074" width="18" style="227" customWidth="1"/>
    <col min="3075" max="3075" width="15.81640625" style="227" customWidth="1"/>
    <col min="3076" max="3077" width="11.7265625" style="227" customWidth="1"/>
    <col min="3078" max="3079" width="14.54296875" style="227" customWidth="1"/>
    <col min="3080" max="3328" width="8.7265625" style="227"/>
    <col min="3329" max="3329" width="69.26953125" style="227" customWidth="1"/>
    <col min="3330" max="3330" width="18" style="227" customWidth="1"/>
    <col min="3331" max="3331" width="15.81640625" style="227" customWidth="1"/>
    <col min="3332" max="3333" width="11.7265625" style="227" customWidth="1"/>
    <col min="3334" max="3335" width="14.54296875" style="227" customWidth="1"/>
    <col min="3336" max="3584" width="8.7265625" style="227"/>
    <col min="3585" max="3585" width="69.26953125" style="227" customWidth="1"/>
    <col min="3586" max="3586" width="18" style="227" customWidth="1"/>
    <col min="3587" max="3587" width="15.81640625" style="227" customWidth="1"/>
    <col min="3588" max="3589" width="11.7265625" style="227" customWidth="1"/>
    <col min="3590" max="3591" width="14.54296875" style="227" customWidth="1"/>
    <col min="3592" max="3840" width="8.7265625" style="227"/>
    <col min="3841" max="3841" width="69.26953125" style="227" customWidth="1"/>
    <col min="3842" max="3842" width="18" style="227" customWidth="1"/>
    <col min="3843" max="3843" width="15.81640625" style="227" customWidth="1"/>
    <col min="3844" max="3845" width="11.7265625" style="227" customWidth="1"/>
    <col min="3846" max="3847" width="14.54296875" style="227" customWidth="1"/>
    <col min="3848" max="4096" width="8.7265625" style="227"/>
    <col min="4097" max="4097" width="69.26953125" style="227" customWidth="1"/>
    <col min="4098" max="4098" width="18" style="227" customWidth="1"/>
    <col min="4099" max="4099" width="15.81640625" style="227" customWidth="1"/>
    <col min="4100" max="4101" width="11.7265625" style="227" customWidth="1"/>
    <col min="4102" max="4103" width="14.54296875" style="227" customWidth="1"/>
    <col min="4104" max="4352" width="8.7265625" style="227"/>
    <col min="4353" max="4353" width="69.26953125" style="227" customWidth="1"/>
    <col min="4354" max="4354" width="18" style="227" customWidth="1"/>
    <col min="4355" max="4355" width="15.81640625" style="227" customWidth="1"/>
    <col min="4356" max="4357" width="11.7265625" style="227" customWidth="1"/>
    <col min="4358" max="4359" width="14.54296875" style="227" customWidth="1"/>
    <col min="4360" max="4608" width="8.7265625" style="227"/>
    <col min="4609" max="4609" width="69.26953125" style="227" customWidth="1"/>
    <col min="4610" max="4610" width="18" style="227" customWidth="1"/>
    <col min="4611" max="4611" width="15.81640625" style="227" customWidth="1"/>
    <col min="4612" max="4613" width="11.7265625" style="227" customWidth="1"/>
    <col min="4614" max="4615" width="14.54296875" style="227" customWidth="1"/>
    <col min="4616" max="4864" width="8.7265625" style="227"/>
    <col min="4865" max="4865" width="69.26953125" style="227" customWidth="1"/>
    <col min="4866" max="4866" width="18" style="227" customWidth="1"/>
    <col min="4867" max="4867" width="15.81640625" style="227" customWidth="1"/>
    <col min="4868" max="4869" width="11.7265625" style="227" customWidth="1"/>
    <col min="4870" max="4871" width="14.54296875" style="227" customWidth="1"/>
    <col min="4872" max="5120" width="8.7265625" style="227"/>
    <col min="5121" max="5121" width="69.26953125" style="227" customWidth="1"/>
    <col min="5122" max="5122" width="18" style="227" customWidth="1"/>
    <col min="5123" max="5123" width="15.81640625" style="227" customWidth="1"/>
    <col min="5124" max="5125" width="11.7265625" style="227" customWidth="1"/>
    <col min="5126" max="5127" width="14.54296875" style="227" customWidth="1"/>
    <col min="5128" max="5376" width="8.7265625" style="227"/>
    <col min="5377" max="5377" width="69.26953125" style="227" customWidth="1"/>
    <col min="5378" max="5378" width="18" style="227" customWidth="1"/>
    <col min="5379" max="5379" width="15.81640625" style="227" customWidth="1"/>
    <col min="5380" max="5381" width="11.7265625" style="227" customWidth="1"/>
    <col min="5382" max="5383" width="14.54296875" style="227" customWidth="1"/>
    <col min="5384" max="5632" width="8.7265625" style="227"/>
    <col min="5633" max="5633" width="69.26953125" style="227" customWidth="1"/>
    <col min="5634" max="5634" width="18" style="227" customWidth="1"/>
    <col min="5635" max="5635" width="15.81640625" style="227" customWidth="1"/>
    <col min="5636" max="5637" width="11.7265625" style="227" customWidth="1"/>
    <col min="5638" max="5639" width="14.54296875" style="227" customWidth="1"/>
    <col min="5640" max="5888" width="8.7265625" style="227"/>
    <col min="5889" max="5889" width="69.26953125" style="227" customWidth="1"/>
    <col min="5890" max="5890" width="18" style="227" customWidth="1"/>
    <col min="5891" max="5891" width="15.81640625" style="227" customWidth="1"/>
    <col min="5892" max="5893" width="11.7265625" style="227" customWidth="1"/>
    <col min="5894" max="5895" width="14.54296875" style="227" customWidth="1"/>
    <col min="5896" max="6144" width="8.7265625" style="227"/>
    <col min="6145" max="6145" width="69.26953125" style="227" customWidth="1"/>
    <col min="6146" max="6146" width="18" style="227" customWidth="1"/>
    <col min="6147" max="6147" width="15.81640625" style="227" customWidth="1"/>
    <col min="6148" max="6149" width="11.7265625" style="227" customWidth="1"/>
    <col min="6150" max="6151" width="14.54296875" style="227" customWidth="1"/>
    <col min="6152" max="6400" width="8.7265625" style="227"/>
    <col min="6401" max="6401" width="69.26953125" style="227" customWidth="1"/>
    <col min="6402" max="6402" width="18" style="227" customWidth="1"/>
    <col min="6403" max="6403" width="15.81640625" style="227" customWidth="1"/>
    <col min="6404" max="6405" width="11.7265625" style="227" customWidth="1"/>
    <col min="6406" max="6407" width="14.54296875" style="227" customWidth="1"/>
    <col min="6408" max="6656" width="8.7265625" style="227"/>
    <col min="6657" max="6657" width="69.26953125" style="227" customWidth="1"/>
    <col min="6658" max="6658" width="18" style="227" customWidth="1"/>
    <col min="6659" max="6659" width="15.81640625" style="227" customWidth="1"/>
    <col min="6660" max="6661" width="11.7265625" style="227" customWidth="1"/>
    <col min="6662" max="6663" width="14.54296875" style="227" customWidth="1"/>
    <col min="6664" max="6912" width="8.7265625" style="227"/>
    <col min="6913" max="6913" width="69.26953125" style="227" customWidth="1"/>
    <col min="6914" max="6914" width="18" style="227" customWidth="1"/>
    <col min="6915" max="6915" width="15.81640625" style="227" customWidth="1"/>
    <col min="6916" max="6917" width="11.7265625" style="227" customWidth="1"/>
    <col min="6918" max="6919" width="14.54296875" style="227" customWidth="1"/>
    <col min="6920" max="7168" width="8.7265625" style="227"/>
    <col min="7169" max="7169" width="69.26953125" style="227" customWidth="1"/>
    <col min="7170" max="7170" width="18" style="227" customWidth="1"/>
    <col min="7171" max="7171" width="15.81640625" style="227" customWidth="1"/>
    <col min="7172" max="7173" width="11.7265625" style="227" customWidth="1"/>
    <col min="7174" max="7175" width="14.54296875" style="227" customWidth="1"/>
    <col min="7176" max="7424" width="8.7265625" style="227"/>
    <col min="7425" max="7425" width="69.26953125" style="227" customWidth="1"/>
    <col min="7426" max="7426" width="18" style="227" customWidth="1"/>
    <col min="7427" max="7427" width="15.81640625" style="227" customWidth="1"/>
    <col min="7428" max="7429" width="11.7265625" style="227" customWidth="1"/>
    <col min="7430" max="7431" width="14.54296875" style="227" customWidth="1"/>
    <col min="7432" max="7680" width="8.7265625" style="227"/>
    <col min="7681" max="7681" width="69.26953125" style="227" customWidth="1"/>
    <col min="7682" max="7682" width="18" style="227" customWidth="1"/>
    <col min="7683" max="7683" width="15.81640625" style="227" customWidth="1"/>
    <col min="7684" max="7685" width="11.7265625" style="227" customWidth="1"/>
    <col min="7686" max="7687" width="14.54296875" style="227" customWidth="1"/>
    <col min="7688" max="7936" width="8.7265625" style="227"/>
    <col min="7937" max="7937" width="69.26953125" style="227" customWidth="1"/>
    <col min="7938" max="7938" width="18" style="227" customWidth="1"/>
    <col min="7939" max="7939" width="15.81640625" style="227" customWidth="1"/>
    <col min="7940" max="7941" width="11.7265625" style="227" customWidth="1"/>
    <col min="7942" max="7943" width="14.54296875" style="227" customWidth="1"/>
    <col min="7944" max="8192" width="8.7265625" style="227"/>
    <col min="8193" max="8193" width="69.26953125" style="227" customWidth="1"/>
    <col min="8194" max="8194" width="18" style="227" customWidth="1"/>
    <col min="8195" max="8195" width="15.81640625" style="227" customWidth="1"/>
    <col min="8196" max="8197" width="11.7265625" style="227" customWidth="1"/>
    <col min="8198" max="8199" width="14.54296875" style="227" customWidth="1"/>
    <col min="8200" max="8448" width="8.7265625" style="227"/>
    <col min="8449" max="8449" width="69.26953125" style="227" customWidth="1"/>
    <col min="8450" max="8450" width="18" style="227" customWidth="1"/>
    <col min="8451" max="8451" width="15.81640625" style="227" customWidth="1"/>
    <col min="8452" max="8453" width="11.7265625" style="227" customWidth="1"/>
    <col min="8454" max="8455" width="14.54296875" style="227" customWidth="1"/>
    <col min="8456" max="8704" width="8.7265625" style="227"/>
    <col min="8705" max="8705" width="69.26953125" style="227" customWidth="1"/>
    <col min="8706" max="8706" width="18" style="227" customWidth="1"/>
    <col min="8707" max="8707" width="15.81640625" style="227" customWidth="1"/>
    <col min="8708" max="8709" width="11.7265625" style="227" customWidth="1"/>
    <col min="8710" max="8711" width="14.54296875" style="227" customWidth="1"/>
    <col min="8712" max="8960" width="8.7265625" style="227"/>
    <col min="8961" max="8961" width="69.26953125" style="227" customWidth="1"/>
    <col min="8962" max="8962" width="18" style="227" customWidth="1"/>
    <col min="8963" max="8963" width="15.81640625" style="227" customWidth="1"/>
    <col min="8964" max="8965" width="11.7265625" style="227" customWidth="1"/>
    <col min="8966" max="8967" width="14.54296875" style="227" customWidth="1"/>
    <col min="8968" max="9216" width="8.7265625" style="227"/>
    <col min="9217" max="9217" width="69.26953125" style="227" customWidth="1"/>
    <col min="9218" max="9218" width="18" style="227" customWidth="1"/>
    <col min="9219" max="9219" width="15.81640625" style="227" customWidth="1"/>
    <col min="9220" max="9221" width="11.7265625" style="227" customWidth="1"/>
    <col min="9222" max="9223" width="14.54296875" style="227" customWidth="1"/>
    <col min="9224" max="9472" width="8.7265625" style="227"/>
    <col min="9473" max="9473" width="69.26953125" style="227" customWidth="1"/>
    <col min="9474" max="9474" width="18" style="227" customWidth="1"/>
    <col min="9475" max="9475" width="15.81640625" style="227" customWidth="1"/>
    <col min="9476" max="9477" width="11.7265625" style="227" customWidth="1"/>
    <col min="9478" max="9479" width="14.54296875" style="227" customWidth="1"/>
    <col min="9480" max="9728" width="8.7265625" style="227"/>
    <col min="9729" max="9729" width="69.26953125" style="227" customWidth="1"/>
    <col min="9730" max="9730" width="18" style="227" customWidth="1"/>
    <col min="9731" max="9731" width="15.81640625" style="227" customWidth="1"/>
    <col min="9732" max="9733" width="11.7265625" style="227" customWidth="1"/>
    <col min="9734" max="9735" width="14.54296875" style="227" customWidth="1"/>
    <col min="9736" max="9984" width="8.7265625" style="227"/>
    <col min="9985" max="9985" width="69.26953125" style="227" customWidth="1"/>
    <col min="9986" max="9986" width="18" style="227" customWidth="1"/>
    <col min="9987" max="9987" width="15.81640625" style="227" customWidth="1"/>
    <col min="9988" max="9989" width="11.7265625" style="227" customWidth="1"/>
    <col min="9990" max="9991" width="14.54296875" style="227" customWidth="1"/>
    <col min="9992" max="10240" width="8.7265625" style="227"/>
    <col min="10241" max="10241" width="69.26953125" style="227" customWidth="1"/>
    <col min="10242" max="10242" width="18" style="227" customWidth="1"/>
    <col min="10243" max="10243" width="15.81640625" style="227" customWidth="1"/>
    <col min="10244" max="10245" width="11.7265625" style="227" customWidth="1"/>
    <col min="10246" max="10247" width="14.54296875" style="227" customWidth="1"/>
    <col min="10248" max="10496" width="8.7265625" style="227"/>
    <col min="10497" max="10497" width="69.26953125" style="227" customWidth="1"/>
    <col min="10498" max="10498" width="18" style="227" customWidth="1"/>
    <col min="10499" max="10499" width="15.81640625" style="227" customWidth="1"/>
    <col min="10500" max="10501" width="11.7265625" style="227" customWidth="1"/>
    <col min="10502" max="10503" width="14.54296875" style="227" customWidth="1"/>
    <col min="10504" max="10752" width="8.7265625" style="227"/>
    <col min="10753" max="10753" width="69.26953125" style="227" customWidth="1"/>
    <col min="10754" max="10754" width="18" style="227" customWidth="1"/>
    <col min="10755" max="10755" width="15.81640625" style="227" customWidth="1"/>
    <col min="10756" max="10757" width="11.7265625" style="227" customWidth="1"/>
    <col min="10758" max="10759" width="14.54296875" style="227" customWidth="1"/>
    <col min="10760" max="11008" width="8.7265625" style="227"/>
    <col min="11009" max="11009" width="69.26953125" style="227" customWidth="1"/>
    <col min="11010" max="11010" width="18" style="227" customWidth="1"/>
    <col min="11011" max="11011" width="15.81640625" style="227" customWidth="1"/>
    <col min="11012" max="11013" width="11.7265625" style="227" customWidth="1"/>
    <col min="11014" max="11015" width="14.54296875" style="227" customWidth="1"/>
    <col min="11016" max="11264" width="8.7265625" style="227"/>
    <col min="11265" max="11265" width="69.26953125" style="227" customWidth="1"/>
    <col min="11266" max="11266" width="18" style="227" customWidth="1"/>
    <col min="11267" max="11267" width="15.81640625" style="227" customWidth="1"/>
    <col min="11268" max="11269" width="11.7265625" style="227" customWidth="1"/>
    <col min="11270" max="11271" width="14.54296875" style="227" customWidth="1"/>
    <col min="11272" max="11520" width="8.7265625" style="227"/>
    <col min="11521" max="11521" width="69.26953125" style="227" customWidth="1"/>
    <col min="11522" max="11522" width="18" style="227" customWidth="1"/>
    <col min="11523" max="11523" width="15.81640625" style="227" customWidth="1"/>
    <col min="11524" max="11525" width="11.7265625" style="227" customWidth="1"/>
    <col min="11526" max="11527" width="14.54296875" style="227" customWidth="1"/>
    <col min="11528" max="11776" width="8.7265625" style="227"/>
    <col min="11777" max="11777" width="69.26953125" style="227" customWidth="1"/>
    <col min="11778" max="11778" width="18" style="227" customWidth="1"/>
    <col min="11779" max="11779" width="15.81640625" style="227" customWidth="1"/>
    <col min="11780" max="11781" width="11.7265625" style="227" customWidth="1"/>
    <col min="11782" max="11783" width="14.54296875" style="227" customWidth="1"/>
    <col min="11784" max="12032" width="8.7265625" style="227"/>
    <col min="12033" max="12033" width="69.26953125" style="227" customWidth="1"/>
    <col min="12034" max="12034" width="18" style="227" customWidth="1"/>
    <col min="12035" max="12035" width="15.81640625" style="227" customWidth="1"/>
    <col min="12036" max="12037" width="11.7265625" style="227" customWidth="1"/>
    <col min="12038" max="12039" width="14.54296875" style="227" customWidth="1"/>
    <col min="12040" max="12288" width="8.7265625" style="227"/>
    <col min="12289" max="12289" width="69.26953125" style="227" customWidth="1"/>
    <col min="12290" max="12290" width="18" style="227" customWidth="1"/>
    <col min="12291" max="12291" width="15.81640625" style="227" customWidth="1"/>
    <col min="12292" max="12293" width="11.7265625" style="227" customWidth="1"/>
    <col min="12294" max="12295" width="14.54296875" style="227" customWidth="1"/>
    <col min="12296" max="12544" width="8.7265625" style="227"/>
    <col min="12545" max="12545" width="69.26953125" style="227" customWidth="1"/>
    <col min="12546" max="12546" width="18" style="227" customWidth="1"/>
    <col min="12547" max="12547" width="15.81640625" style="227" customWidth="1"/>
    <col min="12548" max="12549" width="11.7265625" style="227" customWidth="1"/>
    <col min="12550" max="12551" width="14.54296875" style="227" customWidth="1"/>
    <col min="12552" max="12800" width="8.7265625" style="227"/>
    <col min="12801" max="12801" width="69.26953125" style="227" customWidth="1"/>
    <col min="12802" max="12802" width="18" style="227" customWidth="1"/>
    <col min="12803" max="12803" width="15.81640625" style="227" customWidth="1"/>
    <col min="12804" max="12805" width="11.7265625" style="227" customWidth="1"/>
    <col min="12806" max="12807" width="14.54296875" style="227" customWidth="1"/>
    <col min="12808" max="13056" width="8.7265625" style="227"/>
    <col min="13057" max="13057" width="69.26953125" style="227" customWidth="1"/>
    <col min="13058" max="13058" width="18" style="227" customWidth="1"/>
    <col min="13059" max="13059" width="15.81640625" style="227" customWidth="1"/>
    <col min="13060" max="13061" width="11.7265625" style="227" customWidth="1"/>
    <col min="13062" max="13063" width="14.54296875" style="227" customWidth="1"/>
    <col min="13064" max="13312" width="8.7265625" style="227"/>
    <col min="13313" max="13313" width="69.26953125" style="227" customWidth="1"/>
    <col min="13314" max="13314" width="18" style="227" customWidth="1"/>
    <col min="13315" max="13315" width="15.81640625" style="227" customWidth="1"/>
    <col min="13316" max="13317" width="11.7265625" style="227" customWidth="1"/>
    <col min="13318" max="13319" width="14.54296875" style="227" customWidth="1"/>
    <col min="13320" max="13568" width="8.7265625" style="227"/>
    <col min="13569" max="13569" width="69.26953125" style="227" customWidth="1"/>
    <col min="13570" max="13570" width="18" style="227" customWidth="1"/>
    <col min="13571" max="13571" width="15.81640625" style="227" customWidth="1"/>
    <col min="13572" max="13573" width="11.7265625" style="227" customWidth="1"/>
    <col min="13574" max="13575" width="14.54296875" style="227" customWidth="1"/>
    <col min="13576" max="13824" width="8.7265625" style="227"/>
    <col min="13825" max="13825" width="69.26953125" style="227" customWidth="1"/>
    <col min="13826" max="13826" width="18" style="227" customWidth="1"/>
    <col min="13827" max="13827" width="15.81640625" style="227" customWidth="1"/>
    <col min="13828" max="13829" width="11.7265625" style="227" customWidth="1"/>
    <col min="13830" max="13831" width="14.54296875" style="227" customWidth="1"/>
    <col min="13832" max="14080" width="8.7265625" style="227"/>
    <col min="14081" max="14081" width="69.26953125" style="227" customWidth="1"/>
    <col min="14082" max="14082" width="18" style="227" customWidth="1"/>
    <col min="14083" max="14083" width="15.81640625" style="227" customWidth="1"/>
    <col min="14084" max="14085" width="11.7265625" style="227" customWidth="1"/>
    <col min="14086" max="14087" width="14.54296875" style="227" customWidth="1"/>
    <col min="14088" max="14336" width="8.7265625" style="227"/>
    <col min="14337" max="14337" width="69.26953125" style="227" customWidth="1"/>
    <col min="14338" max="14338" width="18" style="227" customWidth="1"/>
    <col min="14339" max="14339" width="15.81640625" style="227" customWidth="1"/>
    <col min="14340" max="14341" width="11.7265625" style="227" customWidth="1"/>
    <col min="14342" max="14343" width="14.54296875" style="227" customWidth="1"/>
    <col min="14344" max="14592" width="8.7265625" style="227"/>
    <col min="14593" max="14593" width="69.26953125" style="227" customWidth="1"/>
    <col min="14594" max="14594" width="18" style="227" customWidth="1"/>
    <col min="14595" max="14595" width="15.81640625" style="227" customWidth="1"/>
    <col min="14596" max="14597" width="11.7265625" style="227" customWidth="1"/>
    <col min="14598" max="14599" width="14.54296875" style="227" customWidth="1"/>
    <col min="14600" max="14848" width="8.7265625" style="227"/>
    <col min="14849" max="14849" width="69.26953125" style="227" customWidth="1"/>
    <col min="14850" max="14850" width="18" style="227" customWidth="1"/>
    <col min="14851" max="14851" width="15.81640625" style="227" customWidth="1"/>
    <col min="14852" max="14853" width="11.7265625" style="227" customWidth="1"/>
    <col min="14854" max="14855" width="14.54296875" style="227" customWidth="1"/>
    <col min="14856" max="15104" width="8.7265625" style="227"/>
    <col min="15105" max="15105" width="69.26953125" style="227" customWidth="1"/>
    <col min="15106" max="15106" width="18" style="227" customWidth="1"/>
    <col min="15107" max="15107" width="15.81640625" style="227" customWidth="1"/>
    <col min="15108" max="15109" width="11.7265625" style="227" customWidth="1"/>
    <col min="15110" max="15111" width="14.54296875" style="227" customWidth="1"/>
    <col min="15112" max="15360" width="8.7265625" style="227"/>
    <col min="15361" max="15361" width="69.26953125" style="227" customWidth="1"/>
    <col min="15362" max="15362" width="18" style="227" customWidth="1"/>
    <col min="15363" max="15363" width="15.81640625" style="227" customWidth="1"/>
    <col min="15364" max="15365" width="11.7265625" style="227" customWidth="1"/>
    <col min="15366" max="15367" width="14.54296875" style="227" customWidth="1"/>
    <col min="15368" max="15616" width="8.7265625" style="227"/>
    <col min="15617" max="15617" width="69.26953125" style="227" customWidth="1"/>
    <col min="15618" max="15618" width="18" style="227" customWidth="1"/>
    <col min="15619" max="15619" width="15.81640625" style="227" customWidth="1"/>
    <col min="15620" max="15621" width="11.7265625" style="227" customWidth="1"/>
    <col min="15622" max="15623" width="14.54296875" style="227" customWidth="1"/>
    <col min="15624" max="15872" width="8.7265625" style="227"/>
    <col min="15873" max="15873" width="69.26953125" style="227" customWidth="1"/>
    <col min="15874" max="15874" width="18" style="227" customWidth="1"/>
    <col min="15875" max="15875" width="15.81640625" style="227" customWidth="1"/>
    <col min="15876" max="15877" width="11.7265625" style="227" customWidth="1"/>
    <col min="15878" max="15879" width="14.54296875" style="227" customWidth="1"/>
    <col min="15880" max="16128" width="8.7265625" style="227"/>
    <col min="16129" max="16129" width="69.26953125" style="227" customWidth="1"/>
    <col min="16130" max="16130" width="18" style="227" customWidth="1"/>
    <col min="16131" max="16131" width="15.81640625" style="227" customWidth="1"/>
    <col min="16132" max="16133" width="11.7265625" style="227" customWidth="1"/>
    <col min="16134" max="16135" width="14.54296875" style="227" customWidth="1"/>
    <col min="16136" max="16384" width="8.7265625" style="227"/>
  </cols>
  <sheetData>
    <row r="1" spans="1:7" ht="18">
      <c r="A1" s="332" t="s">
        <v>272</v>
      </c>
      <c r="B1" s="332"/>
      <c r="C1" s="332"/>
      <c r="D1" s="332"/>
      <c r="E1" s="332"/>
      <c r="F1" s="332"/>
      <c r="G1" s="332"/>
    </row>
    <row r="2" spans="1:7" ht="18">
      <c r="A2" s="228"/>
      <c r="B2" s="228"/>
    </row>
    <row r="3" spans="1:7" ht="15.5">
      <c r="A3" s="267" t="s">
        <v>273</v>
      </c>
      <c r="B3" s="267"/>
      <c r="C3" s="268"/>
    </row>
    <row r="4" spans="1:7" ht="15.5">
      <c r="A4" s="267"/>
      <c r="B4" s="335" t="s">
        <v>274</v>
      </c>
      <c r="C4" s="336"/>
      <c r="D4" s="335" t="s">
        <v>275</v>
      </c>
      <c r="E4" s="336"/>
      <c r="F4" s="337" t="s">
        <v>276</v>
      </c>
      <c r="G4" s="337"/>
    </row>
    <row r="5" spans="1:7" s="269" customFormat="1" ht="15.5">
      <c r="B5" s="270" t="s">
        <v>277</v>
      </c>
      <c r="C5" s="270" t="s">
        <v>278</v>
      </c>
      <c r="D5" s="270" t="s">
        <v>277</v>
      </c>
      <c r="E5" s="270" t="s">
        <v>278</v>
      </c>
      <c r="F5" s="270" t="s">
        <v>277</v>
      </c>
      <c r="G5" s="271" t="s">
        <v>278</v>
      </c>
    </row>
    <row r="6" spans="1:7" ht="15.5">
      <c r="A6" s="272" t="s">
        <v>279</v>
      </c>
      <c r="B6" s="273"/>
      <c r="C6" s="273"/>
      <c r="D6" s="273"/>
      <c r="E6" s="273"/>
      <c r="F6" s="273"/>
      <c r="G6" s="273"/>
    </row>
    <row r="7" spans="1:7">
      <c r="A7" s="274" t="s">
        <v>280</v>
      </c>
      <c r="B7" s="275">
        <f t="shared" ref="B7:G7" si="0">SUM(B8:B11)</f>
        <v>0</v>
      </c>
      <c r="C7" s="275">
        <f t="shared" si="0"/>
        <v>0</v>
      </c>
      <c r="D7" s="275">
        <f t="shared" si="0"/>
        <v>0</v>
      </c>
      <c r="E7" s="275">
        <f t="shared" si="0"/>
        <v>0</v>
      </c>
      <c r="F7" s="275">
        <f t="shared" si="0"/>
        <v>0</v>
      </c>
      <c r="G7" s="275">
        <f t="shared" si="0"/>
        <v>0</v>
      </c>
    </row>
    <row r="8" spans="1:7" ht="14.5">
      <c r="A8" s="248" t="s">
        <v>281</v>
      </c>
      <c r="B8" s="276"/>
      <c r="C8" s="277"/>
      <c r="D8" s="277"/>
      <c r="E8" s="277"/>
      <c r="F8" s="277"/>
      <c r="G8" s="277"/>
    </row>
    <row r="9" spans="1:7" ht="14.5">
      <c r="A9" s="248" t="s">
        <v>282</v>
      </c>
      <c r="B9" s="276"/>
      <c r="C9" s="277"/>
      <c r="D9" s="277"/>
      <c r="E9" s="277"/>
      <c r="F9" s="277"/>
      <c r="G9" s="277"/>
    </row>
    <row r="10" spans="1:7" ht="14.5">
      <c r="A10" s="248" t="s">
        <v>283</v>
      </c>
      <c r="B10" s="276"/>
      <c r="C10" s="277"/>
      <c r="D10" s="277"/>
      <c r="E10" s="277"/>
      <c r="F10" s="277"/>
      <c r="G10" s="277"/>
    </row>
    <row r="11" spans="1:7" ht="14.5">
      <c r="A11" s="248" t="s">
        <v>284</v>
      </c>
      <c r="B11" s="276"/>
      <c r="C11" s="277"/>
      <c r="D11" s="277"/>
      <c r="E11" s="277"/>
      <c r="F11" s="277"/>
      <c r="G11" s="277"/>
    </row>
    <row r="12" spans="1:7">
      <c r="A12" s="274" t="s">
        <v>285</v>
      </c>
      <c r="B12" s="275">
        <f t="shared" ref="B12:G12" si="1">SUM(B13:B15)</f>
        <v>0</v>
      </c>
      <c r="C12" s="275">
        <f t="shared" si="1"/>
        <v>0</v>
      </c>
      <c r="D12" s="275">
        <f t="shared" si="1"/>
        <v>0</v>
      </c>
      <c r="E12" s="275">
        <f t="shared" si="1"/>
        <v>0</v>
      </c>
      <c r="F12" s="275">
        <f t="shared" si="1"/>
        <v>0</v>
      </c>
      <c r="G12" s="275">
        <f t="shared" si="1"/>
        <v>0</v>
      </c>
    </row>
    <row r="13" spans="1:7" ht="14.5">
      <c r="A13" s="248" t="s">
        <v>286</v>
      </c>
      <c r="B13" s="276"/>
      <c r="C13" s="277"/>
      <c r="D13" s="277"/>
      <c r="E13" s="277"/>
      <c r="F13" s="277"/>
      <c r="G13" s="277"/>
    </row>
    <row r="14" spans="1:7" ht="14.5">
      <c r="A14" s="248" t="s">
        <v>287</v>
      </c>
      <c r="B14" s="276"/>
      <c r="C14" s="277"/>
      <c r="D14" s="277"/>
      <c r="E14" s="277"/>
      <c r="F14" s="277"/>
      <c r="G14" s="277"/>
    </row>
    <row r="15" spans="1:7" ht="14.5">
      <c r="A15" s="248" t="s">
        <v>284</v>
      </c>
      <c r="B15" s="276"/>
      <c r="C15" s="277"/>
      <c r="D15" s="277"/>
      <c r="E15" s="277"/>
      <c r="F15" s="277"/>
      <c r="G15" s="277"/>
    </row>
    <row r="16" spans="1:7">
      <c r="A16" s="274" t="s">
        <v>288</v>
      </c>
      <c r="B16" s="275">
        <f t="shared" ref="B16:G16" si="2">SUM(B17:B19)</f>
        <v>0</v>
      </c>
      <c r="C16" s="275">
        <f t="shared" si="2"/>
        <v>0</v>
      </c>
      <c r="D16" s="275">
        <f t="shared" si="2"/>
        <v>0</v>
      </c>
      <c r="E16" s="275">
        <f t="shared" si="2"/>
        <v>0</v>
      </c>
      <c r="F16" s="275">
        <f t="shared" si="2"/>
        <v>0</v>
      </c>
      <c r="G16" s="275">
        <f t="shared" si="2"/>
        <v>0</v>
      </c>
    </row>
    <row r="17" spans="1:7" ht="14.5">
      <c r="A17" s="248" t="s">
        <v>289</v>
      </c>
      <c r="B17" s="276"/>
      <c r="C17" s="277"/>
      <c r="D17" s="277"/>
      <c r="E17" s="277"/>
      <c r="F17" s="277"/>
      <c r="G17" s="277"/>
    </row>
    <row r="18" spans="1:7" ht="14.5">
      <c r="A18" s="248" t="s">
        <v>290</v>
      </c>
      <c r="B18" s="276"/>
      <c r="C18" s="277"/>
      <c r="D18" s="277"/>
      <c r="E18" s="277"/>
      <c r="F18" s="277"/>
      <c r="G18" s="277"/>
    </row>
    <row r="19" spans="1:7" ht="14.5">
      <c r="A19" s="248" t="s">
        <v>284</v>
      </c>
      <c r="B19" s="276"/>
      <c r="C19" s="277"/>
      <c r="D19" s="277"/>
      <c r="E19" s="277"/>
      <c r="F19" s="277"/>
      <c r="G19" s="277"/>
    </row>
    <row r="20" spans="1:7">
      <c r="A20" s="274" t="s">
        <v>291</v>
      </c>
      <c r="B20" s="275"/>
      <c r="C20" s="278"/>
      <c r="D20" s="278"/>
      <c r="E20" s="278"/>
      <c r="F20" s="278"/>
      <c r="G20" s="278"/>
    </row>
    <row r="21" spans="1:7">
      <c r="A21" s="274" t="s">
        <v>36</v>
      </c>
      <c r="B21" s="275">
        <f t="shared" ref="B21:G21" si="3">SUM(B22:B23)</f>
        <v>0</v>
      </c>
      <c r="C21" s="275">
        <f t="shared" si="3"/>
        <v>0</v>
      </c>
      <c r="D21" s="275">
        <f t="shared" si="3"/>
        <v>0</v>
      </c>
      <c r="E21" s="275">
        <f t="shared" si="3"/>
        <v>0</v>
      </c>
      <c r="F21" s="275">
        <f t="shared" si="3"/>
        <v>0</v>
      </c>
      <c r="G21" s="275">
        <f t="shared" si="3"/>
        <v>0</v>
      </c>
    </row>
    <row r="22" spans="1:7" ht="14.5">
      <c r="A22" s="248" t="s">
        <v>292</v>
      </c>
      <c r="B22" s="276"/>
      <c r="C22" s="277"/>
      <c r="D22" s="277"/>
      <c r="E22" s="277"/>
      <c r="F22" s="277"/>
      <c r="G22" s="277"/>
    </row>
    <row r="23" spans="1:7" ht="14.5">
      <c r="A23" s="248" t="s">
        <v>284</v>
      </c>
      <c r="B23" s="276"/>
      <c r="C23" s="277"/>
      <c r="D23" s="277"/>
      <c r="E23" s="277"/>
      <c r="F23" s="277"/>
      <c r="G23" s="277"/>
    </row>
    <row r="24" spans="1:7" ht="15.5">
      <c r="A24" s="279" t="s">
        <v>293</v>
      </c>
      <c r="B24" s="280">
        <f t="shared" ref="B24:G24" si="4">SUM(B7,B12,B16,B20:B21)</f>
        <v>0</v>
      </c>
      <c r="C24" s="280">
        <f t="shared" si="4"/>
        <v>0</v>
      </c>
      <c r="D24" s="280">
        <f t="shared" si="4"/>
        <v>0</v>
      </c>
      <c r="E24" s="280">
        <f t="shared" si="4"/>
        <v>0</v>
      </c>
      <c r="F24" s="280">
        <f t="shared" si="4"/>
        <v>0</v>
      </c>
      <c r="G24" s="280">
        <f t="shared" si="4"/>
        <v>0</v>
      </c>
    </row>
    <row r="25" spans="1:7" ht="15.5">
      <c r="A25" s="279" t="s">
        <v>294</v>
      </c>
      <c r="B25" s="280">
        <f t="shared" ref="B25:G25" si="5">B7+B24</f>
        <v>0</v>
      </c>
      <c r="C25" s="280">
        <f t="shared" si="5"/>
        <v>0</v>
      </c>
      <c r="D25" s="280">
        <f t="shared" si="5"/>
        <v>0</v>
      </c>
      <c r="E25" s="280">
        <f t="shared" si="5"/>
        <v>0</v>
      </c>
      <c r="F25" s="280">
        <f t="shared" si="5"/>
        <v>0</v>
      </c>
      <c r="G25" s="280">
        <f t="shared" si="5"/>
        <v>0</v>
      </c>
    </row>
    <row r="27" spans="1:7">
      <c r="A27" s="277" t="s">
        <v>295</v>
      </c>
      <c r="B27" s="281">
        <f>SUM(B25,D25,F25)</f>
        <v>0</v>
      </c>
    </row>
    <row r="28" spans="1:7">
      <c r="A28" s="277" t="s">
        <v>296</v>
      </c>
      <c r="B28" s="281">
        <f>C25+E25+G25</f>
        <v>0</v>
      </c>
    </row>
    <row r="29" spans="1:7">
      <c r="A29" s="277" t="s">
        <v>297</v>
      </c>
      <c r="B29" s="281">
        <f>B27-B28</f>
        <v>0</v>
      </c>
    </row>
  </sheetData>
  <mergeCells count="4">
    <mergeCell ref="A1:G1"/>
    <mergeCell ref="B4:C4"/>
    <mergeCell ref="D4:E4"/>
    <mergeCell ref="F4:G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B47"/>
  <sheetViews>
    <sheetView showGridLines="0" workbookViewId="0">
      <selection activeCell="A9" sqref="A9"/>
    </sheetView>
  </sheetViews>
  <sheetFormatPr defaultRowHeight="12.5"/>
  <cols>
    <col min="1" max="1" width="135.7265625" style="227" customWidth="1"/>
    <col min="2" max="2" width="18" style="227" customWidth="1"/>
    <col min="3" max="256" width="8.7265625" style="227"/>
    <col min="257" max="257" width="135.7265625" style="227" customWidth="1"/>
    <col min="258" max="258" width="18" style="227" customWidth="1"/>
    <col min="259" max="512" width="8.7265625" style="227"/>
    <col min="513" max="513" width="135.7265625" style="227" customWidth="1"/>
    <col min="514" max="514" width="18" style="227" customWidth="1"/>
    <col min="515" max="768" width="8.7265625" style="227"/>
    <col min="769" max="769" width="135.7265625" style="227" customWidth="1"/>
    <col min="770" max="770" width="18" style="227" customWidth="1"/>
    <col min="771" max="1024" width="8.7265625" style="227"/>
    <col min="1025" max="1025" width="135.7265625" style="227" customWidth="1"/>
    <col min="1026" max="1026" width="18" style="227" customWidth="1"/>
    <col min="1027" max="1280" width="8.7265625" style="227"/>
    <col min="1281" max="1281" width="135.7265625" style="227" customWidth="1"/>
    <col min="1282" max="1282" width="18" style="227" customWidth="1"/>
    <col min="1283" max="1536" width="8.7265625" style="227"/>
    <col min="1537" max="1537" width="135.7265625" style="227" customWidth="1"/>
    <col min="1538" max="1538" width="18" style="227" customWidth="1"/>
    <col min="1539" max="1792" width="8.7265625" style="227"/>
    <col min="1793" max="1793" width="135.7265625" style="227" customWidth="1"/>
    <col min="1794" max="1794" width="18" style="227" customWidth="1"/>
    <col min="1795" max="2048" width="8.7265625" style="227"/>
    <col min="2049" max="2049" width="135.7265625" style="227" customWidth="1"/>
    <col min="2050" max="2050" width="18" style="227" customWidth="1"/>
    <col min="2051" max="2304" width="8.7265625" style="227"/>
    <col min="2305" max="2305" width="135.7265625" style="227" customWidth="1"/>
    <col min="2306" max="2306" width="18" style="227" customWidth="1"/>
    <col min="2307" max="2560" width="8.7265625" style="227"/>
    <col min="2561" max="2561" width="135.7265625" style="227" customWidth="1"/>
    <col min="2562" max="2562" width="18" style="227" customWidth="1"/>
    <col min="2563" max="2816" width="8.7265625" style="227"/>
    <col min="2817" max="2817" width="135.7265625" style="227" customWidth="1"/>
    <col min="2818" max="2818" width="18" style="227" customWidth="1"/>
    <col min="2819" max="3072" width="8.7265625" style="227"/>
    <col min="3073" max="3073" width="135.7265625" style="227" customWidth="1"/>
    <col min="3074" max="3074" width="18" style="227" customWidth="1"/>
    <col min="3075" max="3328" width="8.7265625" style="227"/>
    <col min="3329" max="3329" width="135.7265625" style="227" customWidth="1"/>
    <col min="3330" max="3330" width="18" style="227" customWidth="1"/>
    <col min="3331" max="3584" width="8.7265625" style="227"/>
    <col min="3585" max="3585" width="135.7265625" style="227" customWidth="1"/>
    <col min="3586" max="3586" width="18" style="227" customWidth="1"/>
    <col min="3587" max="3840" width="8.7265625" style="227"/>
    <col min="3841" max="3841" width="135.7265625" style="227" customWidth="1"/>
    <col min="3842" max="3842" width="18" style="227" customWidth="1"/>
    <col min="3843" max="4096" width="8.7265625" style="227"/>
    <col min="4097" max="4097" width="135.7265625" style="227" customWidth="1"/>
    <col min="4098" max="4098" width="18" style="227" customWidth="1"/>
    <col min="4099" max="4352" width="8.7265625" style="227"/>
    <col min="4353" max="4353" width="135.7265625" style="227" customWidth="1"/>
    <col min="4354" max="4354" width="18" style="227" customWidth="1"/>
    <col min="4355" max="4608" width="8.7265625" style="227"/>
    <col min="4609" max="4609" width="135.7265625" style="227" customWidth="1"/>
    <col min="4610" max="4610" width="18" style="227" customWidth="1"/>
    <col min="4611" max="4864" width="8.7265625" style="227"/>
    <col min="4865" max="4865" width="135.7265625" style="227" customWidth="1"/>
    <col min="4866" max="4866" width="18" style="227" customWidth="1"/>
    <col min="4867" max="5120" width="8.7265625" style="227"/>
    <col min="5121" max="5121" width="135.7265625" style="227" customWidth="1"/>
    <col min="5122" max="5122" width="18" style="227" customWidth="1"/>
    <col min="5123" max="5376" width="8.7265625" style="227"/>
    <col min="5377" max="5377" width="135.7265625" style="227" customWidth="1"/>
    <col min="5378" max="5378" width="18" style="227" customWidth="1"/>
    <col min="5379" max="5632" width="8.7265625" style="227"/>
    <col min="5633" max="5633" width="135.7265625" style="227" customWidth="1"/>
    <col min="5634" max="5634" width="18" style="227" customWidth="1"/>
    <col min="5635" max="5888" width="8.7265625" style="227"/>
    <col min="5889" max="5889" width="135.7265625" style="227" customWidth="1"/>
    <col min="5890" max="5890" width="18" style="227" customWidth="1"/>
    <col min="5891" max="6144" width="8.7265625" style="227"/>
    <col min="6145" max="6145" width="135.7265625" style="227" customWidth="1"/>
    <col min="6146" max="6146" width="18" style="227" customWidth="1"/>
    <col min="6147" max="6400" width="8.7265625" style="227"/>
    <col min="6401" max="6401" width="135.7265625" style="227" customWidth="1"/>
    <col min="6402" max="6402" width="18" style="227" customWidth="1"/>
    <col min="6403" max="6656" width="8.7265625" style="227"/>
    <col min="6657" max="6657" width="135.7265625" style="227" customWidth="1"/>
    <col min="6658" max="6658" width="18" style="227" customWidth="1"/>
    <col min="6659" max="6912" width="8.7265625" style="227"/>
    <col min="6913" max="6913" width="135.7265625" style="227" customWidth="1"/>
    <col min="6914" max="6914" width="18" style="227" customWidth="1"/>
    <col min="6915" max="7168" width="8.7265625" style="227"/>
    <col min="7169" max="7169" width="135.7265625" style="227" customWidth="1"/>
    <col min="7170" max="7170" width="18" style="227" customWidth="1"/>
    <col min="7171" max="7424" width="8.7265625" style="227"/>
    <col min="7425" max="7425" width="135.7265625" style="227" customWidth="1"/>
    <col min="7426" max="7426" width="18" style="227" customWidth="1"/>
    <col min="7427" max="7680" width="8.7265625" style="227"/>
    <col min="7681" max="7681" width="135.7265625" style="227" customWidth="1"/>
    <col min="7682" max="7682" width="18" style="227" customWidth="1"/>
    <col min="7683" max="7936" width="8.7265625" style="227"/>
    <col min="7937" max="7937" width="135.7265625" style="227" customWidth="1"/>
    <col min="7938" max="7938" width="18" style="227" customWidth="1"/>
    <col min="7939" max="8192" width="8.7265625" style="227"/>
    <col min="8193" max="8193" width="135.7265625" style="227" customWidth="1"/>
    <col min="8194" max="8194" width="18" style="227" customWidth="1"/>
    <col min="8195" max="8448" width="8.7265625" style="227"/>
    <col min="8449" max="8449" width="135.7265625" style="227" customWidth="1"/>
    <col min="8450" max="8450" width="18" style="227" customWidth="1"/>
    <col min="8451" max="8704" width="8.7265625" style="227"/>
    <col min="8705" max="8705" width="135.7265625" style="227" customWidth="1"/>
    <col min="8706" max="8706" width="18" style="227" customWidth="1"/>
    <col min="8707" max="8960" width="8.7265625" style="227"/>
    <col min="8961" max="8961" width="135.7265625" style="227" customWidth="1"/>
    <col min="8962" max="8962" width="18" style="227" customWidth="1"/>
    <col min="8963" max="9216" width="8.7265625" style="227"/>
    <col min="9217" max="9217" width="135.7265625" style="227" customWidth="1"/>
    <col min="9218" max="9218" width="18" style="227" customWidth="1"/>
    <col min="9219" max="9472" width="8.7265625" style="227"/>
    <col min="9473" max="9473" width="135.7265625" style="227" customWidth="1"/>
    <col min="9474" max="9474" width="18" style="227" customWidth="1"/>
    <col min="9475" max="9728" width="8.7265625" style="227"/>
    <col min="9729" max="9729" width="135.7265625" style="227" customWidth="1"/>
    <col min="9730" max="9730" width="18" style="227" customWidth="1"/>
    <col min="9731" max="9984" width="8.7265625" style="227"/>
    <col min="9985" max="9985" width="135.7265625" style="227" customWidth="1"/>
    <col min="9986" max="9986" width="18" style="227" customWidth="1"/>
    <col min="9987" max="10240" width="8.7265625" style="227"/>
    <col min="10241" max="10241" width="135.7265625" style="227" customWidth="1"/>
    <col min="10242" max="10242" width="18" style="227" customWidth="1"/>
    <col min="10243" max="10496" width="8.7265625" style="227"/>
    <col min="10497" max="10497" width="135.7265625" style="227" customWidth="1"/>
    <col min="10498" max="10498" width="18" style="227" customWidth="1"/>
    <col min="10499" max="10752" width="8.7265625" style="227"/>
    <col min="10753" max="10753" width="135.7265625" style="227" customWidth="1"/>
    <col min="10754" max="10754" width="18" style="227" customWidth="1"/>
    <col min="10755" max="11008" width="8.7265625" style="227"/>
    <col min="11009" max="11009" width="135.7265625" style="227" customWidth="1"/>
    <col min="11010" max="11010" width="18" style="227" customWidth="1"/>
    <col min="11011" max="11264" width="8.7265625" style="227"/>
    <col min="11265" max="11265" width="135.7265625" style="227" customWidth="1"/>
    <col min="11266" max="11266" width="18" style="227" customWidth="1"/>
    <col min="11267" max="11520" width="8.7265625" style="227"/>
    <col min="11521" max="11521" width="135.7265625" style="227" customWidth="1"/>
    <col min="11522" max="11522" width="18" style="227" customWidth="1"/>
    <col min="11523" max="11776" width="8.7265625" style="227"/>
    <col min="11777" max="11777" width="135.7265625" style="227" customWidth="1"/>
    <col min="11778" max="11778" width="18" style="227" customWidth="1"/>
    <col min="11779" max="12032" width="8.7265625" style="227"/>
    <col min="12033" max="12033" width="135.7265625" style="227" customWidth="1"/>
    <col min="12034" max="12034" width="18" style="227" customWidth="1"/>
    <col min="12035" max="12288" width="8.7265625" style="227"/>
    <col min="12289" max="12289" width="135.7265625" style="227" customWidth="1"/>
    <col min="12290" max="12290" width="18" style="227" customWidth="1"/>
    <col min="12291" max="12544" width="8.7265625" style="227"/>
    <col min="12545" max="12545" width="135.7265625" style="227" customWidth="1"/>
    <col min="12546" max="12546" width="18" style="227" customWidth="1"/>
    <col min="12547" max="12800" width="8.7265625" style="227"/>
    <col min="12801" max="12801" width="135.7265625" style="227" customWidth="1"/>
    <col min="12802" max="12802" width="18" style="227" customWidth="1"/>
    <col min="12803" max="13056" width="8.7265625" style="227"/>
    <col min="13057" max="13057" width="135.7265625" style="227" customWidth="1"/>
    <col min="13058" max="13058" width="18" style="227" customWidth="1"/>
    <col min="13059" max="13312" width="8.7265625" style="227"/>
    <col min="13313" max="13313" width="135.7265625" style="227" customWidth="1"/>
    <col min="13314" max="13314" width="18" style="227" customWidth="1"/>
    <col min="13315" max="13568" width="8.7265625" style="227"/>
    <col min="13569" max="13569" width="135.7265625" style="227" customWidth="1"/>
    <col min="13570" max="13570" width="18" style="227" customWidth="1"/>
    <col min="13571" max="13824" width="8.7265625" style="227"/>
    <col min="13825" max="13825" width="135.7265625" style="227" customWidth="1"/>
    <col min="13826" max="13826" width="18" style="227" customWidth="1"/>
    <col min="13827" max="14080" width="8.7265625" style="227"/>
    <col min="14081" max="14081" width="135.7265625" style="227" customWidth="1"/>
    <col min="14082" max="14082" width="18" style="227" customWidth="1"/>
    <col min="14083" max="14336" width="8.7265625" style="227"/>
    <col min="14337" max="14337" width="135.7265625" style="227" customWidth="1"/>
    <col min="14338" max="14338" width="18" style="227" customWidth="1"/>
    <col min="14339" max="14592" width="8.7265625" style="227"/>
    <col min="14593" max="14593" width="135.7265625" style="227" customWidth="1"/>
    <col min="14594" max="14594" width="18" style="227" customWidth="1"/>
    <col min="14595" max="14848" width="8.7265625" style="227"/>
    <col min="14849" max="14849" width="135.7265625" style="227" customWidth="1"/>
    <col min="14850" max="14850" width="18" style="227" customWidth="1"/>
    <col min="14851" max="15104" width="8.7265625" style="227"/>
    <col min="15105" max="15105" width="135.7265625" style="227" customWidth="1"/>
    <col min="15106" max="15106" width="18" style="227" customWidth="1"/>
    <col min="15107" max="15360" width="8.7265625" style="227"/>
    <col min="15361" max="15361" width="135.7265625" style="227" customWidth="1"/>
    <col min="15362" max="15362" width="18" style="227" customWidth="1"/>
    <col min="15363" max="15616" width="8.7265625" style="227"/>
    <col min="15617" max="15617" width="135.7265625" style="227" customWidth="1"/>
    <col min="15618" max="15618" width="18" style="227" customWidth="1"/>
    <col min="15619" max="15872" width="8.7265625" style="227"/>
    <col min="15873" max="15873" width="135.7265625" style="227" customWidth="1"/>
    <col min="15874" max="15874" width="18" style="227" customWidth="1"/>
    <col min="15875" max="16128" width="8.7265625" style="227"/>
    <col min="16129" max="16129" width="135.7265625" style="227" customWidth="1"/>
    <col min="16130" max="16130" width="18" style="227" customWidth="1"/>
    <col min="16131" max="16384" width="8.7265625" style="227"/>
  </cols>
  <sheetData>
    <row r="1" spans="1:2" ht="18">
      <c r="A1" s="332" t="s">
        <v>298</v>
      </c>
      <c r="B1" s="332"/>
    </row>
    <row r="2" spans="1:2" ht="18">
      <c r="A2" s="332" t="s">
        <v>299</v>
      </c>
      <c r="B2" s="332"/>
    </row>
    <row r="4" spans="1:2" ht="15.5">
      <c r="A4" s="338" t="s">
        <v>3</v>
      </c>
      <c r="B4" s="339"/>
    </row>
    <row r="5" spans="1:2" ht="14.5">
      <c r="A5" s="277" t="s">
        <v>300</v>
      </c>
      <c r="B5" s="276"/>
    </row>
    <row r="6" spans="1:2" ht="14.5">
      <c r="A6" s="277" t="s">
        <v>301</v>
      </c>
      <c r="B6" s="276"/>
    </row>
    <row r="7" spans="1:2" ht="14.5">
      <c r="A7" s="277" t="s">
        <v>302</v>
      </c>
      <c r="B7" s="276"/>
    </row>
    <row r="8" spans="1:2" ht="14.5">
      <c r="A8" s="277" t="s">
        <v>303</v>
      </c>
      <c r="B8" s="276"/>
    </row>
    <row r="9" spans="1:2" ht="14.5">
      <c r="A9" s="277" t="s">
        <v>304</v>
      </c>
      <c r="B9" s="276"/>
    </row>
    <row r="10" spans="1:2" ht="14.5">
      <c r="A10" s="277" t="s">
        <v>305</v>
      </c>
      <c r="B10" s="276"/>
    </row>
    <row r="11" spans="1:2" ht="14.5">
      <c r="A11" s="277" t="s">
        <v>306</v>
      </c>
      <c r="B11" s="276"/>
    </row>
    <row r="12" spans="1:2" ht="14.5">
      <c r="A12" s="277" t="s">
        <v>307</v>
      </c>
      <c r="B12" s="276"/>
    </row>
    <row r="13" spans="1:2" ht="14.5">
      <c r="A13" s="277" t="s">
        <v>308</v>
      </c>
      <c r="B13" s="276"/>
    </row>
    <row r="14" spans="1:2" ht="14.5">
      <c r="A14" s="277" t="s">
        <v>309</v>
      </c>
      <c r="B14" s="276"/>
    </row>
    <row r="15" spans="1:2" ht="14.5">
      <c r="A15" s="277" t="s">
        <v>310</v>
      </c>
      <c r="B15" s="276"/>
    </row>
    <row r="16" spans="1:2" ht="14.5">
      <c r="A16" s="277" t="s">
        <v>311</v>
      </c>
      <c r="B16" s="276"/>
    </row>
    <row r="17" spans="1:2" ht="14.5">
      <c r="A17" s="277" t="s">
        <v>312</v>
      </c>
      <c r="B17" s="276"/>
    </row>
    <row r="18" spans="1:2" ht="14.5">
      <c r="A18" s="277" t="s">
        <v>313</v>
      </c>
      <c r="B18" s="276"/>
    </row>
    <row r="19" spans="1:2" ht="14.5">
      <c r="A19" s="277" t="s">
        <v>314</v>
      </c>
      <c r="B19" s="276"/>
    </row>
    <row r="20" spans="1:2" ht="14.5">
      <c r="A20" s="249" t="s">
        <v>315</v>
      </c>
      <c r="B20" s="276"/>
    </row>
    <row r="21" spans="1:2" ht="14.5">
      <c r="A21" s="249" t="s">
        <v>316</v>
      </c>
      <c r="B21" s="276"/>
    </row>
    <row r="22" spans="1:2" ht="14.5">
      <c r="A22" s="249" t="s">
        <v>112</v>
      </c>
      <c r="B22" s="276"/>
    </row>
    <row r="23" spans="1:2" ht="16" thickBot="1">
      <c r="A23" s="282" t="s">
        <v>7</v>
      </c>
      <c r="B23" s="283">
        <f>SUM(B5:B22)</f>
        <v>0</v>
      </c>
    </row>
    <row r="24" spans="1:2" ht="13" thickTop="1">
      <c r="A24" s="252"/>
    </row>
    <row r="25" spans="1:2" ht="15.5">
      <c r="A25" s="338" t="s">
        <v>149</v>
      </c>
      <c r="B25" s="339"/>
    </row>
    <row r="26" spans="1:2" ht="14.5">
      <c r="A26" s="277" t="s">
        <v>317</v>
      </c>
      <c r="B26" s="276"/>
    </row>
    <row r="27" spans="1:2" ht="14.5">
      <c r="A27" s="277" t="s">
        <v>318</v>
      </c>
      <c r="B27" s="276"/>
    </row>
    <row r="28" spans="1:2" ht="14.5">
      <c r="A28" s="277" t="s">
        <v>319</v>
      </c>
      <c r="B28" s="276"/>
    </row>
    <row r="29" spans="1:2" ht="14.5">
      <c r="A29" s="277" t="s">
        <v>320</v>
      </c>
      <c r="B29" s="276"/>
    </row>
    <row r="30" spans="1:2" ht="14.5">
      <c r="A30" s="277" t="s">
        <v>321</v>
      </c>
      <c r="B30" s="276"/>
    </row>
    <row r="31" spans="1:2" ht="14.5">
      <c r="A31" s="277" t="s">
        <v>322</v>
      </c>
      <c r="B31" s="276"/>
    </row>
    <row r="32" spans="1:2" ht="14.5">
      <c r="A32" s="277" t="s">
        <v>323</v>
      </c>
      <c r="B32" s="276"/>
    </row>
    <row r="33" spans="1:2" ht="14.5">
      <c r="A33" s="277" t="s">
        <v>324</v>
      </c>
      <c r="B33" s="276"/>
    </row>
    <row r="34" spans="1:2" ht="14.5">
      <c r="A34" s="277" t="s">
        <v>325</v>
      </c>
      <c r="B34" s="276"/>
    </row>
    <row r="35" spans="1:2" ht="14.5">
      <c r="A35" s="277" t="s">
        <v>326</v>
      </c>
      <c r="B35" s="276"/>
    </row>
    <row r="36" spans="1:2" ht="14.5">
      <c r="A36" s="277" t="s">
        <v>327</v>
      </c>
      <c r="B36" s="276"/>
    </row>
    <row r="37" spans="1:2" ht="14.5">
      <c r="A37" s="277" t="s">
        <v>328</v>
      </c>
      <c r="B37" s="276"/>
    </row>
    <row r="38" spans="1:2" ht="16" thickBot="1">
      <c r="A38" s="282" t="s">
        <v>329</v>
      </c>
      <c r="B38" s="283">
        <f>SUM(B26:B37)</f>
        <v>0</v>
      </c>
    </row>
    <row r="39" spans="1:2" ht="16" thickTop="1">
      <c r="A39" s="338" t="s">
        <v>330</v>
      </c>
      <c r="B39" s="339"/>
    </row>
    <row r="40" spans="1:2" ht="14.5">
      <c r="A40" s="277" t="s">
        <v>331</v>
      </c>
      <c r="B40" s="276"/>
    </row>
    <row r="41" spans="1:2" ht="14.5">
      <c r="A41" s="277" t="s">
        <v>22</v>
      </c>
      <c r="B41" s="276"/>
    </row>
    <row r="42" spans="1:2" ht="14.5">
      <c r="A42" s="277" t="s">
        <v>332</v>
      </c>
      <c r="B42" s="276"/>
    </row>
    <row r="43" spans="1:2" ht="14.5">
      <c r="A43" s="284" t="s">
        <v>333</v>
      </c>
      <c r="B43" s="276">
        <f>SUM(B40:B42)</f>
        <v>0</v>
      </c>
    </row>
    <row r="44" spans="1:2" ht="14.5">
      <c r="A44" s="284" t="s">
        <v>334</v>
      </c>
      <c r="B44" s="276"/>
    </row>
    <row r="45" spans="1:2" ht="16" thickBot="1">
      <c r="A45" s="282" t="s">
        <v>335</v>
      </c>
      <c r="B45" s="283">
        <f>B43+B44</f>
        <v>0</v>
      </c>
    </row>
    <row r="46" spans="1:2" ht="16.5" thickTop="1" thickBot="1">
      <c r="A46" s="282" t="s">
        <v>336</v>
      </c>
      <c r="B46" s="283">
        <f>B38+B45</f>
        <v>0</v>
      </c>
    </row>
    <row r="47" spans="1:2" ht="13" thickTop="1"/>
  </sheetData>
  <mergeCells count="5">
    <mergeCell ref="A1:B1"/>
    <mergeCell ref="A2:B2"/>
    <mergeCell ref="A4:B4"/>
    <mergeCell ref="A25:B25"/>
    <mergeCell ref="A39:B39"/>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B2:H85"/>
  <sheetViews>
    <sheetView workbookViewId="0">
      <selection activeCell="B3" sqref="B3"/>
    </sheetView>
  </sheetViews>
  <sheetFormatPr defaultRowHeight="12.5"/>
  <cols>
    <col min="1" max="2" width="9.1796875" style="290"/>
    <col min="3" max="3" width="17.1796875" style="290" customWidth="1"/>
    <col min="4" max="4" width="17" style="290" customWidth="1"/>
    <col min="5" max="7" width="14.81640625" style="290" customWidth="1"/>
    <col min="8" max="8" width="15.81640625" style="290" customWidth="1"/>
    <col min="9" max="259" width="9.1796875" style="290"/>
    <col min="260" max="260" width="11" style="290" customWidth="1"/>
    <col min="261" max="263" width="9.1796875" style="290"/>
    <col min="264" max="264" width="10.26953125" style="290" customWidth="1"/>
    <col min="265" max="515" width="9.1796875" style="290"/>
    <col min="516" max="516" width="11" style="290" customWidth="1"/>
    <col min="517" max="519" width="9.1796875" style="290"/>
    <col min="520" max="520" width="10.26953125" style="290" customWidth="1"/>
    <col min="521" max="771" width="9.1796875" style="290"/>
    <col min="772" max="772" width="11" style="290" customWidth="1"/>
    <col min="773" max="775" width="9.1796875" style="290"/>
    <col min="776" max="776" width="10.26953125" style="290" customWidth="1"/>
    <col min="777" max="1027" width="9.1796875" style="290"/>
    <col min="1028" max="1028" width="11" style="290" customWidth="1"/>
    <col min="1029" max="1031" width="9.1796875" style="290"/>
    <col min="1032" max="1032" width="10.26953125" style="290" customWidth="1"/>
    <col min="1033" max="1283" width="9.1796875" style="290"/>
    <col min="1284" max="1284" width="11" style="290" customWidth="1"/>
    <col min="1285" max="1287" width="9.1796875" style="290"/>
    <col min="1288" max="1288" width="10.26953125" style="290" customWidth="1"/>
    <col min="1289" max="1539" width="9.1796875" style="290"/>
    <col min="1540" max="1540" width="11" style="290" customWidth="1"/>
    <col min="1541" max="1543" width="9.1796875" style="290"/>
    <col min="1544" max="1544" width="10.26953125" style="290" customWidth="1"/>
    <col min="1545" max="1795" width="9.1796875" style="290"/>
    <col min="1796" max="1796" width="11" style="290" customWidth="1"/>
    <col min="1797" max="1799" width="9.1796875" style="290"/>
    <col min="1800" max="1800" width="10.26953125" style="290" customWidth="1"/>
    <col min="1801" max="2051" width="9.1796875" style="290"/>
    <col min="2052" max="2052" width="11" style="290" customWidth="1"/>
    <col min="2053" max="2055" width="9.1796875" style="290"/>
    <col min="2056" max="2056" width="10.26953125" style="290" customWidth="1"/>
    <col min="2057" max="2307" width="9.1796875" style="290"/>
    <col min="2308" max="2308" width="11" style="290" customWidth="1"/>
    <col min="2309" max="2311" width="9.1796875" style="290"/>
    <col min="2312" max="2312" width="10.26953125" style="290" customWidth="1"/>
    <col min="2313" max="2563" width="9.1796875" style="290"/>
    <col min="2564" max="2564" width="11" style="290" customWidth="1"/>
    <col min="2565" max="2567" width="9.1796875" style="290"/>
    <col min="2568" max="2568" width="10.26953125" style="290" customWidth="1"/>
    <col min="2569" max="2819" width="9.1796875" style="290"/>
    <col min="2820" max="2820" width="11" style="290" customWidth="1"/>
    <col min="2821" max="2823" width="9.1796875" style="290"/>
    <col min="2824" max="2824" width="10.26953125" style="290" customWidth="1"/>
    <col min="2825" max="3075" width="9.1796875" style="290"/>
    <col min="3076" max="3076" width="11" style="290" customWidth="1"/>
    <col min="3077" max="3079" width="9.1796875" style="290"/>
    <col min="3080" max="3080" width="10.26953125" style="290" customWidth="1"/>
    <col min="3081" max="3331" width="9.1796875" style="290"/>
    <col min="3332" max="3332" width="11" style="290" customWidth="1"/>
    <col min="3333" max="3335" width="9.1796875" style="290"/>
    <col min="3336" max="3336" width="10.26953125" style="290" customWidth="1"/>
    <col min="3337" max="3587" width="9.1796875" style="290"/>
    <col min="3588" max="3588" width="11" style="290" customWidth="1"/>
    <col min="3589" max="3591" width="9.1796875" style="290"/>
    <col min="3592" max="3592" width="10.26953125" style="290" customWidth="1"/>
    <col min="3593" max="3843" width="9.1796875" style="290"/>
    <col min="3844" max="3844" width="11" style="290" customWidth="1"/>
    <col min="3845" max="3847" width="9.1796875" style="290"/>
    <col min="3848" max="3848" width="10.26953125" style="290" customWidth="1"/>
    <col min="3849" max="4099" width="9.1796875" style="290"/>
    <col min="4100" max="4100" width="11" style="290" customWidth="1"/>
    <col min="4101" max="4103" width="9.1796875" style="290"/>
    <col min="4104" max="4104" width="10.26953125" style="290" customWidth="1"/>
    <col min="4105" max="4355" width="9.1796875" style="290"/>
    <col min="4356" max="4356" width="11" style="290" customWidth="1"/>
    <col min="4357" max="4359" width="9.1796875" style="290"/>
    <col min="4360" max="4360" width="10.26953125" style="290" customWidth="1"/>
    <col min="4361" max="4611" width="9.1796875" style="290"/>
    <col min="4612" max="4612" width="11" style="290" customWidth="1"/>
    <col min="4613" max="4615" width="9.1796875" style="290"/>
    <col min="4616" max="4616" width="10.26953125" style="290" customWidth="1"/>
    <col min="4617" max="4867" width="9.1796875" style="290"/>
    <col min="4868" max="4868" width="11" style="290" customWidth="1"/>
    <col min="4869" max="4871" width="9.1796875" style="290"/>
    <col min="4872" max="4872" width="10.26953125" style="290" customWidth="1"/>
    <col min="4873" max="5123" width="9.1796875" style="290"/>
    <col min="5124" max="5124" width="11" style="290" customWidth="1"/>
    <col min="5125" max="5127" width="9.1796875" style="290"/>
    <col min="5128" max="5128" width="10.26953125" style="290" customWidth="1"/>
    <col min="5129" max="5379" width="9.1796875" style="290"/>
    <col min="5380" max="5380" width="11" style="290" customWidth="1"/>
    <col min="5381" max="5383" width="9.1796875" style="290"/>
    <col min="5384" max="5384" width="10.26953125" style="290" customWidth="1"/>
    <col min="5385" max="5635" width="9.1796875" style="290"/>
    <col min="5636" max="5636" width="11" style="290" customWidth="1"/>
    <col min="5637" max="5639" width="9.1796875" style="290"/>
    <col min="5640" max="5640" width="10.26953125" style="290" customWidth="1"/>
    <col min="5641" max="5891" width="9.1796875" style="290"/>
    <col min="5892" max="5892" width="11" style="290" customWidth="1"/>
    <col min="5893" max="5895" width="9.1796875" style="290"/>
    <col min="5896" max="5896" width="10.26953125" style="290" customWidth="1"/>
    <col min="5897" max="6147" width="9.1796875" style="290"/>
    <col min="6148" max="6148" width="11" style="290" customWidth="1"/>
    <col min="6149" max="6151" width="9.1796875" style="290"/>
    <col min="6152" max="6152" width="10.26953125" style="290" customWidth="1"/>
    <col min="6153" max="6403" width="9.1796875" style="290"/>
    <col min="6404" max="6404" width="11" style="290" customWidth="1"/>
    <col min="6405" max="6407" width="9.1796875" style="290"/>
    <col min="6408" max="6408" width="10.26953125" style="290" customWidth="1"/>
    <col min="6409" max="6659" width="9.1796875" style="290"/>
    <col min="6660" max="6660" width="11" style="290" customWidth="1"/>
    <col min="6661" max="6663" width="9.1796875" style="290"/>
    <col min="6664" max="6664" width="10.26953125" style="290" customWidth="1"/>
    <col min="6665" max="6915" width="9.1796875" style="290"/>
    <col min="6916" max="6916" width="11" style="290" customWidth="1"/>
    <col min="6917" max="6919" width="9.1796875" style="290"/>
    <col min="6920" max="6920" width="10.26953125" style="290" customWidth="1"/>
    <col min="6921" max="7171" width="9.1796875" style="290"/>
    <col min="7172" max="7172" width="11" style="290" customWidth="1"/>
    <col min="7173" max="7175" width="9.1796875" style="290"/>
    <col min="7176" max="7176" width="10.26953125" style="290" customWidth="1"/>
    <col min="7177" max="7427" width="9.1796875" style="290"/>
    <col min="7428" max="7428" width="11" style="290" customWidth="1"/>
    <col min="7429" max="7431" width="9.1796875" style="290"/>
    <col min="7432" max="7432" width="10.26953125" style="290" customWidth="1"/>
    <col min="7433" max="7683" width="9.1796875" style="290"/>
    <col min="7684" max="7684" width="11" style="290" customWidth="1"/>
    <col min="7685" max="7687" width="9.1796875" style="290"/>
    <col min="7688" max="7688" width="10.26953125" style="290" customWidth="1"/>
    <col min="7689" max="7939" width="9.1796875" style="290"/>
    <col min="7940" max="7940" width="11" style="290" customWidth="1"/>
    <col min="7941" max="7943" width="9.1796875" style="290"/>
    <col min="7944" max="7944" width="10.26953125" style="290" customWidth="1"/>
    <col min="7945" max="8195" width="9.1796875" style="290"/>
    <col min="8196" max="8196" width="11" style="290" customWidth="1"/>
    <col min="8197" max="8199" width="9.1796875" style="290"/>
    <col min="8200" max="8200" width="10.26953125" style="290" customWidth="1"/>
    <col min="8201" max="8451" width="9.1796875" style="290"/>
    <col min="8452" max="8452" width="11" style="290" customWidth="1"/>
    <col min="8453" max="8455" width="9.1796875" style="290"/>
    <col min="8456" max="8456" width="10.26953125" style="290" customWidth="1"/>
    <col min="8457" max="8707" width="9.1796875" style="290"/>
    <col min="8708" max="8708" width="11" style="290" customWidth="1"/>
    <col min="8709" max="8711" width="9.1796875" style="290"/>
    <col min="8712" max="8712" width="10.26953125" style="290" customWidth="1"/>
    <col min="8713" max="8963" width="9.1796875" style="290"/>
    <col min="8964" max="8964" width="11" style="290" customWidth="1"/>
    <col min="8965" max="8967" width="9.1796875" style="290"/>
    <col min="8968" max="8968" width="10.26953125" style="290" customWidth="1"/>
    <col min="8969" max="9219" width="9.1796875" style="290"/>
    <col min="9220" max="9220" width="11" style="290" customWidth="1"/>
    <col min="9221" max="9223" width="9.1796875" style="290"/>
    <col min="9224" max="9224" width="10.26953125" style="290" customWidth="1"/>
    <col min="9225" max="9475" width="9.1796875" style="290"/>
    <col min="9476" max="9476" width="11" style="290" customWidth="1"/>
    <col min="9477" max="9479" width="9.1796875" style="290"/>
    <col min="9480" max="9480" width="10.26953125" style="290" customWidth="1"/>
    <col min="9481" max="9731" width="9.1796875" style="290"/>
    <col min="9732" max="9732" width="11" style="290" customWidth="1"/>
    <col min="9733" max="9735" width="9.1796875" style="290"/>
    <col min="9736" max="9736" width="10.26953125" style="290" customWidth="1"/>
    <col min="9737" max="9987" width="9.1796875" style="290"/>
    <col min="9988" max="9988" width="11" style="290" customWidth="1"/>
    <col min="9989" max="9991" width="9.1796875" style="290"/>
    <col min="9992" max="9992" width="10.26953125" style="290" customWidth="1"/>
    <col min="9993" max="10243" width="9.1796875" style="290"/>
    <col min="10244" max="10244" width="11" style="290" customWidth="1"/>
    <col min="10245" max="10247" width="9.1796875" style="290"/>
    <col min="10248" max="10248" width="10.26953125" style="290" customWidth="1"/>
    <col min="10249" max="10499" width="9.1796875" style="290"/>
    <col min="10500" max="10500" width="11" style="290" customWidth="1"/>
    <col min="10501" max="10503" width="9.1796875" style="290"/>
    <col min="10504" max="10504" width="10.26953125" style="290" customWidth="1"/>
    <col min="10505" max="10755" width="9.1796875" style="290"/>
    <col min="10756" max="10756" width="11" style="290" customWidth="1"/>
    <col min="10757" max="10759" width="9.1796875" style="290"/>
    <col min="10760" max="10760" width="10.26953125" style="290" customWidth="1"/>
    <col min="10761" max="11011" width="9.1796875" style="290"/>
    <col min="11012" max="11012" width="11" style="290" customWidth="1"/>
    <col min="11013" max="11015" width="9.1796875" style="290"/>
    <col min="11016" max="11016" width="10.26953125" style="290" customWidth="1"/>
    <col min="11017" max="11267" width="9.1796875" style="290"/>
    <col min="11268" max="11268" width="11" style="290" customWidth="1"/>
    <col min="11269" max="11271" width="9.1796875" style="290"/>
    <col min="11272" max="11272" width="10.26953125" style="290" customWidth="1"/>
    <col min="11273" max="11523" width="9.1796875" style="290"/>
    <col min="11524" max="11524" width="11" style="290" customWidth="1"/>
    <col min="11525" max="11527" width="9.1796875" style="290"/>
    <col min="11528" max="11528" width="10.26953125" style="290" customWidth="1"/>
    <col min="11529" max="11779" width="9.1796875" style="290"/>
    <col min="11780" max="11780" width="11" style="290" customWidth="1"/>
    <col min="11781" max="11783" width="9.1796875" style="290"/>
    <col min="11784" max="11784" width="10.26953125" style="290" customWidth="1"/>
    <col min="11785" max="12035" width="9.1796875" style="290"/>
    <col min="12036" max="12036" width="11" style="290" customWidth="1"/>
    <col min="12037" max="12039" width="9.1796875" style="290"/>
    <col min="12040" max="12040" width="10.26953125" style="290" customWidth="1"/>
    <col min="12041" max="12291" width="9.1796875" style="290"/>
    <col min="12292" max="12292" width="11" style="290" customWidth="1"/>
    <col min="12293" max="12295" width="9.1796875" style="290"/>
    <col min="12296" max="12296" width="10.26953125" style="290" customWidth="1"/>
    <col min="12297" max="12547" width="9.1796875" style="290"/>
    <col min="12548" max="12548" width="11" style="290" customWidth="1"/>
    <col min="12549" max="12551" width="9.1796875" style="290"/>
    <col min="12552" max="12552" width="10.26953125" style="290" customWidth="1"/>
    <col min="12553" max="12803" width="9.1796875" style="290"/>
    <col min="12804" max="12804" width="11" style="290" customWidth="1"/>
    <col min="12805" max="12807" width="9.1796875" style="290"/>
    <col min="12808" max="12808" width="10.26953125" style="290" customWidth="1"/>
    <col min="12809" max="13059" width="9.1796875" style="290"/>
    <col min="13060" max="13060" width="11" style="290" customWidth="1"/>
    <col min="13061" max="13063" width="9.1796875" style="290"/>
    <col min="13064" max="13064" width="10.26953125" style="290" customWidth="1"/>
    <col min="13065" max="13315" width="9.1796875" style="290"/>
    <col min="13316" max="13316" width="11" style="290" customWidth="1"/>
    <col min="13317" max="13319" width="9.1796875" style="290"/>
    <col min="13320" max="13320" width="10.26953125" style="290" customWidth="1"/>
    <col min="13321" max="13571" width="9.1796875" style="290"/>
    <col min="13572" max="13572" width="11" style="290" customWidth="1"/>
    <col min="13573" max="13575" width="9.1796875" style="290"/>
    <col min="13576" max="13576" width="10.26953125" style="290" customWidth="1"/>
    <col min="13577" max="13827" width="9.1796875" style="290"/>
    <col min="13828" max="13828" width="11" style="290" customWidth="1"/>
    <col min="13829" max="13831" width="9.1796875" style="290"/>
    <col min="13832" max="13832" width="10.26953125" style="290" customWidth="1"/>
    <col min="13833" max="14083" width="9.1796875" style="290"/>
    <col min="14084" max="14084" width="11" style="290" customWidth="1"/>
    <col min="14085" max="14087" width="9.1796875" style="290"/>
    <col min="14088" max="14088" width="10.26953125" style="290" customWidth="1"/>
    <col min="14089" max="14339" width="9.1796875" style="290"/>
    <col min="14340" max="14340" width="11" style="290" customWidth="1"/>
    <col min="14341" max="14343" width="9.1796875" style="290"/>
    <col min="14344" max="14344" width="10.26953125" style="290" customWidth="1"/>
    <col min="14345" max="14595" width="9.1796875" style="290"/>
    <col min="14596" max="14596" width="11" style="290" customWidth="1"/>
    <col min="14597" max="14599" width="9.1796875" style="290"/>
    <col min="14600" max="14600" width="10.26953125" style="290" customWidth="1"/>
    <col min="14601" max="14851" width="9.1796875" style="290"/>
    <col min="14852" max="14852" width="11" style="290" customWidth="1"/>
    <col min="14853" max="14855" width="9.1796875" style="290"/>
    <col min="14856" max="14856" width="10.26953125" style="290" customWidth="1"/>
    <col min="14857" max="15107" width="9.1796875" style="290"/>
    <col min="15108" max="15108" width="11" style="290" customWidth="1"/>
    <col min="15109" max="15111" width="9.1796875" style="290"/>
    <col min="15112" max="15112" width="10.26953125" style="290" customWidth="1"/>
    <col min="15113" max="15363" width="9.1796875" style="290"/>
    <col min="15364" max="15364" width="11" style="290" customWidth="1"/>
    <col min="15365" max="15367" width="9.1796875" style="290"/>
    <col min="15368" max="15368" width="10.26953125" style="290" customWidth="1"/>
    <col min="15369" max="15619" width="9.1796875" style="290"/>
    <col min="15620" max="15620" width="11" style="290" customWidth="1"/>
    <col min="15621" max="15623" width="9.1796875" style="290"/>
    <col min="15624" max="15624" width="10.26953125" style="290" customWidth="1"/>
    <col min="15625" max="15875" width="9.1796875" style="290"/>
    <col min="15876" max="15876" width="11" style="290" customWidth="1"/>
    <col min="15877" max="15879" width="9.1796875" style="290"/>
    <col min="15880" max="15880" width="10.26953125" style="290" customWidth="1"/>
    <col min="15881" max="16131" width="9.1796875" style="290"/>
    <col min="16132" max="16132" width="11" style="290" customWidth="1"/>
    <col min="16133" max="16135" width="9.1796875" style="290"/>
    <col min="16136" max="16136" width="10.26953125" style="290" customWidth="1"/>
    <col min="16137" max="16384" width="9.1796875" style="290"/>
  </cols>
  <sheetData>
    <row r="2" spans="2:8" ht="14.5">
      <c r="B2" s="289" t="s">
        <v>363</v>
      </c>
    </row>
    <row r="3" spans="2:8" ht="14.5">
      <c r="B3" s="311" t="s">
        <v>351</v>
      </c>
    </row>
    <row r="4" spans="2:8" ht="15" thickBot="1">
      <c r="B4" s="289"/>
    </row>
    <row r="5" spans="2:8" ht="44" thickBot="1">
      <c r="B5" s="291" t="s">
        <v>344</v>
      </c>
      <c r="C5" s="292" t="s">
        <v>345</v>
      </c>
      <c r="D5" s="292" t="s">
        <v>346</v>
      </c>
      <c r="E5" s="292" t="s">
        <v>347</v>
      </c>
      <c r="F5" s="292" t="s">
        <v>348</v>
      </c>
      <c r="G5" s="292" t="s">
        <v>349</v>
      </c>
      <c r="H5" s="292" t="s">
        <v>350</v>
      </c>
    </row>
    <row r="6" spans="2:8" ht="13">
      <c r="B6" s="298">
        <v>1</v>
      </c>
      <c r="C6" s="299"/>
      <c r="D6" s="299"/>
      <c r="E6" s="305"/>
      <c r="F6" s="307"/>
      <c r="G6" s="300"/>
      <c r="H6" s="300"/>
    </row>
    <row r="7" spans="2:8" ht="13">
      <c r="B7" s="293">
        <v>2</v>
      </c>
      <c r="C7" s="296"/>
      <c r="D7" s="296"/>
      <c r="E7" s="306"/>
      <c r="F7" s="308"/>
      <c r="G7" s="297"/>
      <c r="H7" s="297"/>
    </row>
    <row r="8" spans="2:8" ht="13">
      <c r="B8" s="293">
        <v>3</v>
      </c>
      <c r="C8" s="296"/>
      <c r="D8" s="296"/>
      <c r="E8" s="306"/>
      <c r="F8" s="308"/>
      <c r="G8" s="297"/>
      <c r="H8" s="297"/>
    </row>
    <row r="9" spans="2:8" ht="13">
      <c r="B9" s="293">
        <v>4</v>
      </c>
      <c r="C9" s="296"/>
      <c r="D9" s="296"/>
      <c r="E9" s="306"/>
      <c r="F9" s="308"/>
      <c r="G9" s="297"/>
      <c r="H9" s="297"/>
    </row>
    <row r="10" spans="2:8" ht="13">
      <c r="B10" s="293">
        <v>5</v>
      </c>
      <c r="C10" s="296"/>
      <c r="D10" s="296"/>
      <c r="E10" s="306"/>
      <c r="F10" s="308"/>
      <c r="G10" s="297"/>
      <c r="H10" s="297"/>
    </row>
    <row r="11" spans="2:8" ht="13">
      <c r="B11" s="293">
        <v>6</v>
      </c>
      <c r="C11" s="296"/>
      <c r="D11" s="296"/>
      <c r="E11" s="306"/>
      <c r="F11" s="308"/>
      <c r="G11" s="297"/>
      <c r="H11" s="297"/>
    </row>
    <row r="12" spans="2:8" ht="13">
      <c r="B12" s="293">
        <v>7</v>
      </c>
      <c r="C12" s="296"/>
      <c r="D12" s="296"/>
      <c r="E12" s="306"/>
      <c r="F12" s="308"/>
      <c r="G12" s="297"/>
      <c r="H12" s="297"/>
    </row>
    <row r="13" spans="2:8" ht="13">
      <c r="B13" s="293">
        <v>8</v>
      </c>
      <c r="C13" s="296"/>
      <c r="D13" s="296"/>
      <c r="E13" s="306"/>
      <c r="F13" s="308"/>
      <c r="G13" s="297"/>
      <c r="H13" s="297"/>
    </row>
    <row r="14" spans="2:8" ht="13">
      <c r="B14" s="293">
        <v>9</v>
      </c>
      <c r="C14" s="296"/>
      <c r="D14" s="296"/>
      <c r="E14" s="306"/>
      <c r="F14" s="308"/>
      <c r="G14" s="297"/>
      <c r="H14" s="297"/>
    </row>
    <row r="15" spans="2:8" ht="13">
      <c r="B15" s="293">
        <v>10</v>
      </c>
      <c r="C15" s="296"/>
      <c r="D15" s="296"/>
      <c r="E15" s="306"/>
      <c r="F15" s="308"/>
      <c r="G15" s="297"/>
      <c r="H15" s="297"/>
    </row>
    <row r="16" spans="2:8" ht="13">
      <c r="B16" s="293">
        <v>11</v>
      </c>
      <c r="C16" s="296"/>
      <c r="D16" s="296"/>
      <c r="E16" s="306"/>
      <c r="F16" s="308"/>
      <c r="G16" s="297"/>
      <c r="H16" s="297"/>
    </row>
    <row r="17" spans="2:8" ht="13">
      <c r="B17" s="293">
        <v>12</v>
      </c>
      <c r="C17" s="296"/>
      <c r="D17" s="296"/>
      <c r="E17" s="306"/>
      <c r="F17" s="308"/>
      <c r="G17" s="297"/>
      <c r="H17" s="297"/>
    </row>
    <row r="18" spans="2:8" ht="13">
      <c r="B18" s="293">
        <v>13</v>
      </c>
      <c r="C18" s="296"/>
      <c r="D18" s="296"/>
      <c r="E18" s="306"/>
      <c r="F18" s="308"/>
      <c r="G18" s="297"/>
      <c r="H18" s="297"/>
    </row>
    <row r="19" spans="2:8" ht="13">
      <c r="B19" s="293">
        <v>14</v>
      </c>
      <c r="C19" s="296"/>
      <c r="D19" s="296"/>
      <c r="E19" s="306"/>
      <c r="F19" s="308"/>
      <c r="G19" s="297"/>
      <c r="H19" s="297"/>
    </row>
    <row r="20" spans="2:8" ht="13">
      <c r="B20" s="293">
        <v>15</v>
      </c>
      <c r="C20" s="296"/>
      <c r="D20" s="296"/>
      <c r="E20" s="306"/>
      <c r="F20" s="308"/>
      <c r="G20" s="297"/>
      <c r="H20" s="297"/>
    </row>
    <row r="21" spans="2:8" ht="13">
      <c r="B21" s="293">
        <v>16</v>
      </c>
      <c r="C21" s="296"/>
      <c r="D21" s="296"/>
      <c r="E21" s="306"/>
      <c r="F21" s="308"/>
      <c r="G21" s="297"/>
      <c r="H21" s="297"/>
    </row>
    <row r="22" spans="2:8" ht="13">
      <c r="B22" s="293">
        <v>17</v>
      </c>
      <c r="C22" s="296"/>
      <c r="D22" s="296"/>
      <c r="E22" s="306"/>
      <c r="F22" s="308"/>
      <c r="G22" s="297"/>
      <c r="H22" s="297"/>
    </row>
    <row r="23" spans="2:8" ht="13">
      <c r="B23" s="293">
        <v>18</v>
      </c>
      <c r="C23" s="296"/>
      <c r="D23" s="296"/>
      <c r="E23" s="306"/>
      <c r="F23" s="308"/>
      <c r="G23" s="297"/>
      <c r="H23" s="297"/>
    </row>
    <row r="24" spans="2:8" ht="13">
      <c r="B24" s="293">
        <v>19</v>
      </c>
      <c r="C24" s="296"/>
      <c r="D24" s="296"/>
      <c r="E24" s="306"/>
      <c r="F24" s="308"/>
      <c r="G24" s="297"/>
      <c r="H24" s="297"/>
    </row>
    <row r="25" spans="2:8" ht="13">
      <c r="B25" s="293">
        <v>20</v>
      </c>
      <c r="C25" s="296"/>
      <c r="D25" s="296"/>
      <c r="E25" s="306"/>
      <c r="F25" s="308"/>
      <c r="G25" s="297"/>
      <c r="H25" s="297"/>
    </row>
    <row r="26" spans="2:8" ht="13">
      <c r="B26" s="293">
        <v>21</v>
      </c>
      <c r="C26" s="296"/>
      <c r="D26" s="296"/>
      <c r="E26" s="306"/>
      <c r="F26" s="308"/>
      <c r="G26" s="297"/>
      <c r="H26" s="297"/>
    </row>
    <row r="27" spans="2:8" ht="13">
      <c r="B27" s="293">
        <v>22</v>
      </c>
      <c r="C27" s="296"/>
      <c r="D27" s="296"/>
      <c r="E27" s="306"/>
      <c r="F27" s="308"/>
      <c r="G27" s="297"/>
      <c r="H27" s="297"/>
    </row>
    <row r="28" spans="2:8" ht="13">
      <c r="B28" s="293">
        <v>23</v>
      </c>
      <c r="C28" s="296"/>
      <c r="D28" s="296"/>
      <c r="E28" s="306"/>
      <c r="F28" s="308"/>
      <c r="G28" s="297"/>
      <c r="H28" s="297"/>
    </row>
    <row r="29" spans="2:8" ht="13">
      <c r="B29" s="293">
        <v>24</v>
      </c>
      <c r="C29" s="296"/>
      <c r="D29" s="296"/>
      <c r="E29" s="306"/>
      <c r="F29" s="308"/>
      <c r="G29" s="297"/>
      <c r="H29" s="297"/>
    </row>
    <row r="30" spans="2:8" ht="13">
      <c r="B30" s="293">
        <v>25</v>
      </c>
      <c r="C30" s="296"/>
      <c r="D30" s="296"/>
      <c r="E30" s="306"/>
      <c r="F30" s="308"/>
      <c r="G30" s="297"/>
      <c r="H30" s="297"/>
    </row>
    <row r="31" spans="2:8" ht="13">
      <c r="B31" s="293">
        <v>26</v>
      </c>
      <c r="C31" s="296"/>
      <c r="D31" s="296"/>
      <c r="E31" s="306"/>
      <c r="F31" s="308"/>
      <c r="G31" s="297"/>
      <c r="H31" s="297"/>
    </row>
    <row r="32" spans="2:8" ht="13">
      <c r="B32" s="293">
        <v>27</v>
      </c>
      <c r="C32" s="296"/>
      <c r="D32" s="296"/>
      <c r="E32" s="306"/>
      <c r="F32" s="308"/>
      <c r="G32" s="297"/>
      <c r="H32" s="297"/>
    </row>
    <row r="33" spans="2:8" ht="13">
      <c r="B33" s="293">
        <v>28</v>
      </c>
      <c r="C33" s="296"/>
      <c r="D33" s="296"/>
      <c r="E33" s="306"/>
      <c r="F33" s="308"/>
      <c r="G33" s="297"/>
      <c r="H33" s="297"/>
    </row>
    <row r="34" spans="2:8" ht="13">
      <c r="B34" s="293">
        <v>29</v>
      </c>
      <c r="C34" s="296"/>
      <c r="D34" s="296"/>
      <c r="E34" s="306"/>
      <c r="F34" s="308"/>
      <c r="G34" s="297"/>
      <c r="H34" s="297"/>
    </row>
    <row r="35" spans="2:8" ht="13">
      <c r="B35" s="293">
        <v>30</v>
      </c>
      <c r="C35" s="296"/>
      <c r="D35" s="296"/>
      <c r="E35" s="306"/>
      <c r="F35" s="308"/>
      <c r="G35" s="297"/>
      <c r="H35" s="297"/>
    </row>
    <row r="36" spans="2:8" ht="13">
      <c r="B36" s="293">
        <v>31</v>
      </c>
      <c r="C36" s="296"/>
      <c r="D36" s="296"/>
      <c r="E36" s="306"/>
      <c r="F36" s="308"/>
      <c r="G36" s="297"/>
      <c r="H36" s="297"/>
    </row>
    <row r="37" spans="2:8" ht="13">
      <c r="B37" s="293">
        <v>32</v>
      </c>
      <c r="C37" s="296"/>
      <c r="D37" s="296"/>
      <c r="E37" s="306"/>
      <c r="F37" s="308"/>
      <c r="G37" s="297"/>
      <c r="H37" s="297"/>
    </row>
    <row r="38" spans="2:8" ht="13">
      <c r="B38" s="293">
        <v>33</v>
      </c>
      <c r="C38" s="296"/>
      <c r="D38" s="296"/>
      <c r="E38" s="306"/>
      <c r="F38" s="308"/>
      <c r="G38" s="297"/>
      <c r="H38" s="297"/>
    </row>
    <row r="39" spans="2:8" ht="13">
      <c r="B39" s="293">
        <v>34</v>
      </c>
      <c r="C39" s="296"/>
      <c r="D39" s="296"/>
      <c r="E39" s="306"/>
      <c r="F39" s="308"/>
      <c r="G39" s="297"/>
      <c r="H39" s="297"/>
    </row>
    <row r="40" spans="2:8" ht="13">
      <c r="B40" s="293">
        <v>35</v>
      </c>
      <c r="C40" s="296"/>
      <c r="D40" s="296"/>
      <c r="E40" s="306"/>
      <c r="F40" s="308"/>
      <c r="G40" s="297"/>
      <c r="H40" s="297"/>
    </row>
    <row r="41" spans="2:8" ht="13">
      <c r="B41" s="293">
        <v>36</v>
      </c>
      <c r="C41" s="296"/>
      <c r="D41" s="296"/>
      <c r="E41" s="306"/>
      <c r="F41" s="308"/>
      <c r="G41" s="297"/>
      <c r="H41" s="297"/>
    </row>
    <row r="42" spans="2:8" ht="13">
      <c r="B42" s="293">
        <v>37</v>
      </c>
      <c r="C42" s="296"/>
      <c r="D42" s="296"/>
      <c r="E42" s="306"/>
      <c r="F42" s="308"/>
      <c r="G42" s="297"/>
      <c r="H42" s="297"/>
    </row>
    <row r="43" spans="2:8" ht="13">
      <c r="B43" s="293">
        <v>38</v>
      </c>
      <c r="C43" s="296"/>
      <c r="D43" s="296"/>
      <c r="E43" s="306"/>
      <c r="F43" s="308"/>
      <c r="G43" s="297"/>
      <c r="H43" s="297"/>
    </row>
    <row r="44" spans="2:8" ht="13">
      <c r="B44" s="293">
        <v>39</v>
      </c>
      <c r="C44" s="296"/>
      <c r="D44" s="296"/>
      <c r="E44" s="306"/>
      <c r="F44" s="308"/>
      <c r="G44" s="297"/>
      <c r="H44" s="297"/>
    </row>
    <row r="45" spans="2:8" ht="13">
      <c r="B45" s="293">
        <v>40</v>
      </c>
      <c r="C45" s="296"/>
      <c r="D45" s="296"/>
      <c r="E45" s="306"/>
      <c r="F45" s="308"/>
      <c r="G45" s="297"/>
      <c r="H45" s="297"/>
    </row>
    <row r="46" spans="2:8" ht="13">
      <c r="B46" s="294">
        <v>41</v>
      </c>
      <c r="C46" s="303"/>
      <c r="D46" s="303"/>
      <c r="E46" s="309"/>
      <c r="F46" s="301"/>
      <c r="G46" s="301"/>
      <c r="H46" s="301"/>
    </row>
    <row r="47" spans="2:8" ht="13">
      <c r="B47" s="294">
        <v>42</v>
      </c>
      <c r="C47" s="303"/>
      <c r="D47" s="303"/>
      <c r="E47" s="309"/>
      <c r="F47" s="301"/>
      <c r="G47" s="301"/>
      <c r="H47" s="301"/>
    </row>
    <row r="48" spans="2:8" ht="13">
      <c r="B48" s="294">
        <v>43</v>
      </c>
      <c r="C48" s="303"/>
      <c r="D48" s="303"/>
      <c r="E48" s="309"/>
      <c r="F48" s="301"/>
      <c r="G48" s="301"/>
      <c r="H48" s="301"/>
    </row>
    <row r="49" spans="2:8" ht="13">
      <c r="B49" s="294">
        <v>44</v>
      </c>
      <c r="C49" s="303"/>
      <c r="D49" s="303"/>
      <c r="E49" s="309"/>
      <c r="F49" s="301"/>
      <c r="G49" s="301"/>
      <c r="H49" s="301"/>
    </row>
    <row r="50" spans="2:8" ht="13">
      <c r="B50" s="294">
        <v>45</v>
      </c>
      <c r="C50" s="303"/>
      <c r="D50" s="303"/>
      <c r="E50" s="309"/>
      <c r="F50" s="301"/>
      <c r="G50" s="301"/>
      <c r="H50" s="301"/>
    </row>
    <row r="51" spans="2:8" ht="13">
      <c r="B51" s="294">
        <v>46</v>
      </c>
      <c r="C51" s="303"/>
      <c r="D51" s="303"/>
      <c r="E51" s="309"/>
      <c r="F51" s="301"/>
      <c r="G51" s="301"/>
      <c r="H51" s="301"/>
    </row>
    <row r="52" spans="2:8" ht="13">
      <c r="B52" s="294">
        <v>47</v>
      </c>
      <c r="C52" s="303"/>
      <c r="D52" s="303"/>
      <c r="E52" s="309"/>
      <c r="F52" s="301"/>
      <c r="G52" s="301"/>
      <c r="H52" s="301"/>
    </row>
    <row r="53" spans="2:8" ht="13">
      <c r="B53" s="294">
        <v>48</v>
      </c>
      <c r="C53" s="303"/>
      <c r="D53" s="303"/>
      <c r="E53" s="309"/>
      <c r="F53" s="301"/>
      <c r="G53" s="301"/>
      <c r="H53" s="301"/>
    </row>
    <row r="54" spans="2:8" ht="13">
      <c r="B54" s="294">
        <v>49</v>
      </c>
      <c r="C54" s="303"/>
      <c r="D54" s="303"/>
      <c r="E54" s="309"/>
      <c r="F54" s="301"/>
      <c r="G54" s="301"/>
      <c r="H54" s="301"/>
    </row>
    <row r="55" spans="2:8" ht="13">
      <c r="B55" s="294">
        <v>50</v>
      </c>
      <c r="C55" s="303"/>
      <c r="D55" s="303"/>
      <c r="E55" s="309"/>
      <c r="F55" s="301"/>
      <c r="G55" s="301"/>
      <c r="H55" s="301"/>
    </row>
    <row r="56" spans="2:8" ht="13">
      <c r="B56" s="294">
        <v>51</v>
      </c>
      <c r="C56" s="303"/>
      <c r="D56" s="303"/>
      <c r="E56" s="309"/>
      <c r="F56" s="301"/>
      <c r="G56" s="301"/>
      <c r="H56" s="301"/>
    </row>
    <row r="57" spans="2:8" ht="13">
      <c r="B57" s="294">
        <v>52</v>
      </c>
      <c r="C57" s="303"/>
      <c r="D57" s="303"/>
      <c r="E57" s="309"/>
      <c r="F57" s="301"/>
      <c r="G57" s="301"/>
      <c r="H57" s="301"/>
    </row>
    <row r="58" spans="2:8" ht="13">
      <c r="B58" s="294">
        <v>53</v>
      </c>
      <c r="C58" s="303"/>
      <c r="D58" s="303"/>
      <c r="E58" s="309"/>
      <c r="F58" s="301"/>
      <c r="G58" s="301"/>
      <c r="H58" s="301"/>
    </row>
    <row r="59" spans="2:8" ht="13">
      <c r="B59" s="294">
        <v>54</v>
      </c>
      <c r="C59" s="303"/>
      <c r="D59" s="303"/>
      <c r="E59" s="309"/>
      <c r="F59" s="301"/>
      <c r="G59" s="301"/>
      <c r="H59" s="301"/>
    </row>
    <row r="60" spans="2:8" ht="13">
      <c r="B60" s="294">
        <v>55</v>
      </c>
      <c r="C60" s="303"/>
      <c r="D60" s="303"/>
      <c r="E60" s="309"/>
      <c r="F60" s="301"/>
      <c r="G60" s="301"/>
      <c r="H60" s="301"/>
    </row>
    <row r="61" spans="2:8" ht="13">
      <c r="B61" s="294">
        <v>56</v>
      </c>
      <c r="C61" s="303"/>
      <c r="D61" s="303"/>
      <c r="E61" s="309"/>
      <c r="F61" s="301"/>
      <c r="G61" s="301"/>
      <c r="H61" s="301"/>
    </row>
    <row r="62" spans="2:8" ht="13">
      <c r="B62" s="294">
        <v>57</v>
      </c>
      <c r="C62" s="303"/>
      <c r="D62" s="303"/>
      <c r="E62" s="309"/>
      <c r="F62" s="301"/>
      <c r="G62" s="301"/>
      <c r="H62" s="301"/>
    </row>
    <row r="63" spans="2:8" ht="13">
      <c r="B63" s="294">
        <v>58</v>
      </c>
      <c r="C63" s="303"/>
      <c r="D63" s="303"/>
      <c r="E63" s="309"/>
      <c r="F63" s="301"/>
      <c r="G63" s="301"/>
      <c r="H63" s="301"/>
    </row>
    <row r="64" spans="2:8" ht="13">
      <c r="B64" s="294">
        <v>59</v>
      </c>
      <c r="C64" s="303"/>
      <c r="D64" s="303"/>
      <c r="E64" s="309"/>
      <c r="F64" s="301"/>
      <c r="G64" s="301"/>
      <c r="H64" s="301"/>
    </row>
    <row r="65" spans="2:8" ht="13">
      <c r="B65" s="294">
        <v>60</v>
      </c>
      <c r="C65" s="303"/>
      <c r="D65" s="303"/>
      <c r="E65" s="309"/>
      <c r="F65" s="301"/>
      <c r="G65" s="301"/>
      <c r="H65" s="301"/>
    </row>
    <row r="66" spans="2:8" ht="13">
      <c r="B66" s="294">
        <v>61</v>
      </c>
      <c r="C66" s="303"/>
      <c r="D66" s="303"/>
      <c r="E66" s="309"/>
      <c r="F66" s="301"/>
      <c r="G66" s="301"/>
      <c r="H66" s="301"/>
    </row>
    <row r="67" spans="2:8" ht="13">
      <c r="B67" s="294">
        <v>62</v>
      </c>
      <c r="C67" s="303"/>
      <c r="D67" s="303"/>
      <c r="E67" s="309"/>
      <c r="F67" s="301"/>
      <c r="G67" s="301"/>
      <c r="H67" s="301"/>
    </row>
    <row r="68" spans="2:8" ht="13">
      <c r="B68" s="294">
        <v>63</v>
      </c>
      <c r="C68" s="303"/>
      <c r="D68" s="303"/>
      <c r="E68" s="309"/>
      <c r="F68" s="301"/>
      <c r="G68" s="301"/>
      <c r="H68" s="301"/>
    </row>
    <row r="69" spans="2:8" ht="13">
      <c r="B69" s="294">
        <v>64</v>
      </c>
      <c r="C69" s="303"/>
      <c r="D69" s="303"/>
      <c r="E69" s="309"/>
      <c r="F69" s="301"/>
      <c r="G69" s="301"/>
      <c r="H69" s="301"/>
    </row>
    <row r="70" spans="2:8" ht="13">
      <c r="B70" s="294">
        <v>65</v>
      </c>
      <c r="C70" s="303"/>
      <c r="D70" s="303"/>
      <c r="E70" s="309"/>
      <c r="F70" s="301"/>
      <c r="G70" s="301"/>
      <c r="H70" s="301"/>
    </row>
    <row r="71" spans="2:8" ht="13">
      <c r="B71" s="294">
        <v>66</v>
      </c>
      <c r="C71" s="303"/>
      <c r="D71" s="303"/>
      <c r="E71" s="309"/>
      <c r="F71" s="301"/>
      <c r="G71" s="301"/>
      <c r="H71" s="301"/>
    </row>
    <row r="72" spans="2:8" ht="13">
      <c r="B72" s="294">
        <v>67</v>
      </c>
      <c r="C72" s="303"/>
      <c r="D72" s="303"/>
      <c r="E72" s="309"/>
      <c r="F72" s="301"/>
      <c r="G72" s="301"/>
      <c r="H72" s="301"/>
    </row>
    <row r="73" spans="2:8" ht="13">
      <c r="B73" s="294">
        <v>68</v>
      </c>
      <c r="C73" s="303"/>
      <c r="D73" s="303"/>
      <c r="E73" s="309"/>
      <c r="F73" s="301"/>
      <c r="G73" s="301"/>
      <c r="H73" s="301"/>
    </row>
    <row r="74" spans="2:8" ht="13">
      <c r="B74" s="294">
        <v>69</v>
      </c>
      <c r="C74" s="303"/>
      <c r="D74" s="303"/>
      <c r="E74" s="309"/>
      <c r="F74" s="301"/>
      <c r="G74" s="301"/>
      <c r="H74" s="301"/>
    </row>
    <row r="75" spans="2:8" ht="13">
      <c r="B75" s="294">
        <v>70</v>
      </c>
      <c r="C75" s="303"/>
      <c r="D75" s="303"/>
      <c r="E75" s="309"/>
      <c r="F75" s="301"/>
      <c r="G75" s="301"/>
      <c r="H75" s="301"/>
    </row>
    <row r="76" spans="2:8" ht="13">
      <c r="B76" s="294">
        <v>71</v>
      </c>
      <c r="C76" s="303"/>
      <c r="D76" s="303"/>
      <c r="E76" s="309"/>
      <c r="F76" s="301"/>
      <c r="G76" s="301"/>
      <c r="H76" s="301"/>
    </row>
    <row r="77" spans="2:8" ht="13">
      <c r="B77" s="294">
        <v>72</v>
      </c>
      <c r="C77" s="303"/>
      <c r="D77" s="303"/>
      <c r="E77" s="309"/>
      <c r="F77" s="301"/>
      <c r="G77" s="301"/>
      <c r="H77" s="301"/>
    </row>
    <row r="78" spans="2:8" ht="13">
      <c r="B78" s="294">
        <v>73</v>
      </c>
      <c r="C78" s="303"/>
      <c r="D78" s="303"/>
      <c r="E78" s="309"/>
      <c r="F78" s="301"/>
      <c r="G78" s="301"/>
      <c r="H78" s="301"/>
    </row>
    <row r="79" spans="2:8" ht="13">
      <c r="B79" s="294">
        <v>74</v>
      </c>
      <c r="C79" s="303"/>
      <c r="D79" s="303"/>
      <c r="E79" s="309"/>
      <c r="F79" s="301"/>
      <c r="G79" s="301"/>
      <c r="H79" s="301"/>
    </row>
    <row r="80" spans="2:8" ht="13">
      <c r="B80" s="294">
        <v>75</v>
      </c>
      <c r="C80" s="303"/>
      <c r="D80" s="303"/>
      <c r="E80" s="309"/>
      <c r="F80" s="301"/>
      <c r="G80" s="301"/>
      <c r="H80" s="301"/>
    </row>
    <row r="81" spans="2:8" ht="13">
      <c r="B81" s="294">
        <v>76</v>
      </c>
      <c r="C81" s="303"/>
      <c r="D81" s="303"/>
      <c r="E81" s="309"/>
      <c r="F81" s="301"/>
      <c r="G81" s="301"/>
      <c r="H81" s="301"/>
    </row>
    <row r="82" spans="2:8" ht="13">
      <c r="B82" s="294">
        <v>77</v>
      </c>
      <c r="C82" s="303"/>
      <c r="D82" s="303"/>
      <c r="E82" s="309"/>
      <c r="F82" s="301"/>
      <c r="G82" s="301"/>
      <c r="H82" s="301"/>
    </row>
    <row r="83" spans="2:8" ht="13">
      <c r="B83" s="294">
        <v>78</v>
      </c>
      <c r="C83" s="303"/>
      <c r="D83" s="303"/>
      <c r="E83" s="309"/>
      <c r="F83" s="301"/>
      <c r="G83" s="301"/>
      <c r="H83" s="301"/>
    </row>
    <row r="84" spans="2:8" ht="13">
      <c r="B84" s="294">
        <v>79</v>
      </c>
      <c r="C84" s="303"/>
      <c r="D84" s="303"/>
      <c r="E84" s="309"/>
      <c r="F84" s="301"/>
      <c r="G84" s="301"/>
      <c r="H84" s="301"/>
    </row>
    <row r="85" spans="2:8" ht="13.5" thickBot="1">
      <c r="B85" s="295">
        <v>80</v>
      </c>
      <c r="C85" s="304"/>
      <c r="D85" s="304"/>
      <c r="E85" s="310"/>
      <c r="F85" s="302"/>
      <c r="G85" s="302"/>
      <c r="H85" s="30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W59"/>
  <sheetViews>
    <sheetView topLeftCell="A41" workbookViewId="0">
      <selection activeCell="A61" sqref="A61"/>
    </sheetView>
  </sheetViews>
  <sheetFormatPr defaultColWidth="9.1796875" defaultRowHeight="14"/>
  <cols>
    <col min="1" max="1" width="99.7265625" style="38" customWidth="1"/>
    <col min="2" max="2" width="9.54296875" style="38" customWidth="1"/>
    <col min="3" max="3" width="7.81640625" style="55" customWidth="1"/>
    <col min="4" max="4" width="9.1796875" style="38"/>
    <col min="5" max="5" width="9.453125" style="38" customWidth="1"/>
    <col min="6" max="6" width="10.1796875" style="38" bestFit="1" customWidth="1"/>
    <col min="7" max="16384" width="9.1796875" style="38"/>
  </cols>
  <sheetData>
    <row r="1" spans="1:49">
      <c r="A1" s="1">
        <f>'Capital Req Ratio'!B1</f>
        <v>0</v>
      </c>
      <c r="B1" s="2"/>
      <c r="C1" s="38"/>
      <c r="G1" s="3" t="s">
        <v>18</v>
      </c>
    </row>
    <row r="2" spans="1:49">
      <c r="A2" s="1" t="str">
        <f>'Capital Req Ratio'!B2</f>
        <v>Domestic Company</v>
      </c>
      <c r="B2" s="2"/>
      <c r="C2" s="38"/>
    </row>
    <row r="3" spans="1:49">
      <c r="A3" s="1" t="str">
        <f>IF('Capital Req Ratio'!H13="Branch","This sheet is for Domestic Companies only - Branches should fill out the 'Capital Available - Branch' sheet.","AVAILABLE CAPITAL")</f>
        <v>AVAILABLE CAPITAL</v>
      </c>
      <c r="B3" s="2"/>
      <c r="C3" s="38"/>
    </row>
    <row r="4" spans="1:49">
      <c r="A4" s="5"/>
      <c r="C4" s="38"/>
    </row>
    <row r="5" spans="1:49" s="10" customFormat="1" ht="13">
      <c r="A5" s="6" t="s">
        <v>1</v>
      </c>
      <c r="B5" s="7"/>
      <c r="C5" s="8"/>
      <c r="D5" s="9" t="s">
        <v>2</v>
      </c>
    </row>
    <row r="6" spans="1:49" s="10" customFormat="1" ht="13">
      <c r="A6" s="12" t="s">
        <v>19</v>
      </c>
      <c r="B6" s="13"/>
      <c r="C6" s="14"/>
      <c r="D6" s="15"/>
    </row>
    <row r="7" spans="1:49" s="11" customFormat="1" ht="12.5">
      <c r="A7" s="16" t="s">
        <v>20</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s="11" customFormat="1" ht="12.5">
      <c r="A8" s="18" t="s">
        <v>21</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2.5">
      <c r="A9" s="16" t="s">
        <v>22</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11" customFormat="1" ht="12.5">
      <c r="A10" s="16" t="s">
        <v>25</v>
      </c>
      <c r="B10" s="16"/>
      <c r="C10" s="39"/>
      <c r="D10" s="19">
        <f>IF(C10="",0,MIN(C10,(+D7+D8+D9+D11+D12+D13+D14)*33%))</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s="11" customFormat="1" ht="12.5">
      <c r="A11" s="16" t="s">
        <v>26</v>
      </c>
      <c r="B11" s="16"/>
      <c r="C11" s="14"/>
      <c r="D11" s="22"/>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s="11" customFormat="1" ht="12.5">
      <c r="A12" s="16" t="s">
        <v>27</v>
      </c>
      <c r="B12" s="16"/>
      <c r="C12" s="14"/>
      <c r="D12" s="22"/>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s="11" customFormat="1" ht="12.5">
      <c r="A13" s="16" t="s">
        <v>28</v>
      </c>
      <c r="B13" s="16"/>
      <c r="C13" s="14"/>
      <c r="D13" s="22"/>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s="11" customFormat="1" ht="12.5">
      <c r="A14" s="16" t="s">
        <v>29</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s="26" customFormat="1" ht="13">
      <c r="A15" s="20" t="s">
        <v>30</v>
      </c>
      <c r="B15" s="23"/>
      <c r="C15" s="14" t="s">
        <v>31</v>
      </c>
      <c r="D15" s="40">
        <f>SUM(D7:D14)</f>
        <v>0</v>
      </c>
      <c r="E15" s="10"/>
      <c r="F15" s="10"/>
      <c r="G15" s="10"/>
      <c r="H15" s="10"/>
      <c r="I15" s="10"/>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row>
    <row r="16" spans="1:49" s="11" customFormat="1" ht="13">
      <c r="A16" s="20" t="s">
        <v>32</v>
      </c>
      <c r="B16" s="13"/>
      <c r="C16" s="14"/>
      <c r="D16" s="41"/>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s="11" customFormat="1" ht="12.5">
      <c r="A17" s="16" t="s">
        <v>33</v>
      </c>
      <c r="B17" s="42"/>
      <c r="C17" s="43"/>
      <c r="D17" s="44">
        <f>+C17*B17</f>
        <v>0</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49" s="11" customFormat="1" ht="12.5">
      <c r="A18" s="16" t="s">
        <v>34</v>
      </c>
      <c r="B18" s="42"/>
      <c r="C18" s="43"/>
      <c r="D18" s="44">
        <f>+C18*B18</f>
        <v>0</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49" s="11" customFormat="1" ht="12.5">
      <c r="A19" s="16" t="s">
        <v>35</v>
      </c>
      <c r="B19" s="16"/>
      <c r="C19" s="14"/>
      <c r="D19" s="45"/>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s="11" customFormat="1" ht="12.5">
      <c r="A20" s="16" t="s">
        <v>36</v>
      </c>
      <c r="B20" s="16"/>
      <c r="C20" s="14"/>
      <c r="D20" s="22"/>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s="26" customFormat="1" ht="13">
      <c r="A21" s="16" t="s">
        <v>13</v>
      </c>
      <c r="B21" s="23"/>
      <c r="C21" s="14" t="s">
        <v>37</v>
      </c>
      <c r="D21" s="46">
        <f>SUM(D17:D20)</f>
        <v>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s="26" customFormat="1" ht="13">
      <c r="A22" s="16"/>
      <c r="B22" s="23"/>
      <c r="C22" s="14"/>
      <c r="D22" s="47"/>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row>
    <row r="23" spans="1:49" s="26" customFormat="1" ht="13.5" thickBot="1">
      <c r="A23" s="12" t="s">
        <v>38</v>
      </c>
      <c r="B23" s="23"/>
      <c r="C23" s="14" t="s">
        <v>39</v>
      </c>
      <c r="D23" s="48">
        <f>D15-D21</f>
        <v>0</v>
      </c>
      <c r="E23" s="49" t="str">
        <f>IF(AND(A2="Domestic Company",D23&gt;=3000),"OK","Net Tier 1 must be greater than 3,000")</f>
        <v>Net Tier 1 must be greater than 3,000</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s="11" customFormat="1" ht="12.5">
      <c r="A24" s="18"/>
      <c r="B24" s="18"/>
      <c r="C24" s="14"/>
      <c r="D24" s="15"/>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row>
    <row r="25" spans="1:49" s="11" customFormat="1" ht="13">
      <c r="A25" s="12" t="s">
        <v>40</v>
      </c>
      <c r="B25" s="13"/>
      <c r="C25" s="14"/>
      <c r="D25" s="41"/>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row>
    <row r="26" spans="1:49" s="11" customFormat="1" ht="13">
      <c r="A26" s="20" t="s">
        <v>41</v>
      </c>
      <c r="B26" s="13"/>
      <c r="C26" s="14"/>
      <c r="D26" s="41"/>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49" s="11" customFormat="1" ht="12.5">
      <c r="A27" s="16" t="s">
        <v>42</v>
      </c>
      <c r="B27" s="16"/>
      <c r="C27" s="14"/>
      <c r="D27" s="44">
        <f>+C10-D10</f>
        <v>0</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49" s="11" customFormat="1" ht="12.5">
      <c r="A28" s="16" t="s">
        <v>43</v>
      </c>
      <c r="B28" s="16"/>
      <c r="C28" s="14"/>
      <c r="D28" s="22"/>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1:49" s="11" customFormat="1" ht="12.5">
      <c r="A29" s="16" t="s">
        <v>44</v>
      </c>
      <c r="B29" s="16"/>
      <c r="C29" s="14"/>
      <c r="D29" s="22"/>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row>
    <row r="30" spans="1:49" s="11" customFormat="1" ht="13">
      <c r="A30" s="16" t="s">
        <v>45</v>
      </c>
      <c r="B30" s="16"/>
      <c r="C30" s="14"/>
      <c r="D30" s="44">
        <f>MIN((D19-D29),D23*20%)</f>
        <v>0</v>
      </c>
      <c r="E30" s="5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s="11" customFormat="1" ht="12.5">
      <c r="A31" s="16" t="s">
        <v>36</v>
      </c>
      <c r="B31" s="16"/>
      <c r="C31" s="14"/>
      <c r="D31" s="22"/>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49" s="26" customFormat="1" ht="13.5" thickBot="1">
      <c r="A32" s="20" t="s">
        <v>46</v>
      </c>
      <c r="B32" s="23"/>
      <c r="C32" s="14" t="s">
        <v>47</v>
      </c>
      <c r="D32" s="51">
        <f>SUM(D27:D31)</f>
        <v>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row>
    <row r="33" spans="1:49" s="11" customFormat="1" ht="12.5">
      <c r="A33" s="18"/>
      <c r="B33" s="18"/>
      <c r="C33" s="14"/>
      <c r="D33" s="41"/>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11" customFormat="1" ht="13">
      <c r="A34" s="20" t="s">
        <v>48</v>
      </c>
      <c r="B34" s="13"/>
      <c r="C34" s="14"/>
      <c r="D34" s="41"/>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1:49" s="11" customFormat="1" ht="12.5">
      <c r="A35" s="16" t="s">
        <v>49</v>
      </c>
      <c r="B35" s="42">
        <v>0</v>
      </c>
      <c r="C35" s="14"/>
      <c r="D35" s="22">
        <v>0</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s="11" customFormat="1" ht="12.5">
      <c r="A36" s="16" t="s">
        <v>50</v>
      </c>
      <c r="B36" s="42">
        <v>0</v>
      </c>
      <c r="C36" s="14"/>
      <c r="D36" s="22">
        <v>0</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row>
    <row r="37" spans="1:49" s="11" customFormat="1" ht="12.5">
      <c r="A37" s="16" t="s">
        <v>51</v>
      </c>
      <c r="B37" s="42">
        <v>0</v>
      </c>
      <c r="C37" s="14"/>
      <c r="D37" s="22">
        <v>0</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38" spans="1:49" s="11" customFormat="1" ht="12.5">
      <c r="A38" s="16" t="s">
        <v>36</v>
      </c>
      <c r="B38" s="42">
        <v>0</v>
      </c>
      <c r="C38" s="14"/>
      <c r="D38" s="22">
        <v>0</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s="26" customFormat="1" ht="13.5" thickBot="1">
      <c r="A39" s="20" t="s">
        <v>52</v>
      </c>
      <c r="B39" s="23"/>
      <c r="C39" s="14" t="s">
        <v>53</v>
      </c>
      <c r="D39" s="51">
        <f>MAX(MIN(SUM(D35:D38),(D23*50%)),0)</f>
        <v>0</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row>
    <row r="40" spans="1:49" s="11" customFormat="1" ht="12.5">
      <c r="A40" s="18"/>
      <c r="B40" s="18"/>
      <c r="C40" s="14"/>
      <c r="D40" s="41"/>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row>
    <row r="41" spans="1:49" s="11" customFormat="1" ht="13">
      <c r="A41" s="20" t="s">
        <v>54</v>
      </c>
      <c r="B41" s="13"/>
      <c r="C41" s="14"/>
      <c r="D41" s="41"/>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row>
    <row r="42" spans="1:49" s="11" customFormat="1" ht="12.5">
      <c r="A42" s="16" t="s">
        <v>55</v>
      </c>
      <c r="B42" s="16"/>
      <c r="C42" s="14"/>
      <c r="D42" s="44">
        <f>+D18</f>
        <v>0</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row>
    <row r="43" spans="1:49" s="11" customFormat="1" ht="12.5">
      <c r="A43" s="52" t="s">
        <v>56</v>
      </c>
      <c r="B43" s="52"/>
      <c r="C43" s="14"/>
      <c r="D43" s="44">
        <f>+D17*75%</f>
        <v>0</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s="26" customFormat="1" ht="13.5" thickBot="1">
      <c r="A44" s="20" t="s">
        <v>57</v>
      </c>
      <c r="B44" s="23"/>
      <c r="C44" s="14" t="s">
        <v>58</v>
      </c>
      <c r="D44" s="51">
        <f>SUM(D42:D43)</f>
        <v>0</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13">
      <c r="A45" s="20"/>
      <c r="B45" s="23"/>
      <c r="C45" s="14"/>
      <c r="D45" s="41"/>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13">
      <c r="A46" s="12" t="s">
        <v>59</v>
      </c>
      <c r="B46" s="23"/>
      <c r="C46" s="14" t="s">
        <v>60</v>
      </c>
      <c r="D46" s="53">
        <f>D44+D39+D32</f>
        <v>0</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13.5" thickBot="1">
      <c r="A47" s="12" t="s">
        <v>61</v>
      </c>
      <c r="B47" s="23"/>
      <c r="C47" s="14" t="s">
        <v>62</v>
      </c>
      <c r="D47" s="24">
        <f>MAX(MIN(D46,D23),0)</f>
        <v>0</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13">
      <c r="A48" s="23"/>
      <c r="B48" s="23"/>
      <c r="C48" s="14"/>
      <c r="D48" s="54"/>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11" customFormat="1" ht="13.5" thickBot="1">
      <c r="A49" s="12" t="s">
        <v>63</v>
      </c>
      <c r="B49" s="12"/>
      <c r="C49" s="14" t="s">
        <v>8</v>
      </c>
      <c r="D49" s="24">
        <f>D47+D23</f>
        <v>0</v>
      </c>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row>
    <row r="50" spans="1:49" s="11" customFormat="1" ht="13">
      <c r="A50" s="12"/>
      <c r="B50" s="12"/>
      <c r="C50" s="14"/>
      <c r="D50" s="41"/>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row>
    <row r="51" spans="1:49" s="11" customFormat="1" ht="13">
      <c r="A51" s="12" t="s">
        <v>64</v>
      </c>
      <c r="B51" s="13"/>
      <c r="C51" s="14"/>
      <c r="D51" s="41"/>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1:49" s="11" customFormat="1" ht="12.5">
      <c r="A52" s="16" t="s">
        <v>65</v>
      </c>
      <c r="B52" s="16"/>
      <c r="C52" s="14"/>
      <c r="D52" s="44">
        <f>'Asset Default Risk'!B41</f>
        <v>0</v>
      </c>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1:49" s="11" customFormat="1" ht="12.5">
      <c r="A53" s="16" t="s">
        <v>66</v>
      </c>
      <c r="B53" s="16"/>
      <c r="C53" s="14"/>
      <c r="D53" s="22"/>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1:49" s="11" customFormat="1" ht="12.5">
      <c r="A54" s="16" t="s">
        <v>67</v>
      </c>
      <c r="B54" s="16"/>
      <c r="C54" s="14"/>
      <c r="D54" s="22"/>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1:49" s="11" customFormat="1" ht="12.5">
      <c r="A55" s="16" t="s">
        <v>68</v>
      </c>
      <c r="B55" s="16"/>
      <c r="C55" s="14"/>
      <c r="D55" s="44">
        <f>'Asset Default Risk'!B26</f>
        <v>0</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1:49" s="11" customFormat="1" ht="12.5">
      <c r="A56" s="16" t="s">
        <v>12</v>
      </c>
      <c r="B56" s="16"/>
      <c r="C56" s="14"/>
      <c r="D56" s="22"/>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1:49" s="26" customFormat="1" ht="13.5" thickBot="1">
      <c r="A57" s="12" t="s">
        <v>13</v>
      </c>
      <c r="B57" s="23"/>
      <c r="C57" s="14" t="s">
        <v>14</v>
      </c>
      <c r="D57" s="24">
        <f>SUM(D52:D56)</f>
        <v>0</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32" customFormat="1" ht="13.5" thickBot="1">
      <c r="A58" s="27" t="s">
        <v>15</v>
      </c>
      <c r="B58" s="28"/>
      <c r="C58" s="29" t="s">
        <v>16</v>
      </c>
      <c r="D58" s="30">
        <f>MAX((D49-D57),0)</f>
        <v>0</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ht="14.5" thickTop="1"/>
  </sheetData>
  <dataValidations count="2">
    <dataValidation type="list" allowBlank="1" showInputMessage="1" showErrorMessage="1" sqref="B17:B18" xr:uid="{00000000-0002-0000-0200-000000000000}">
      <formula1>"0,0.33,0.67,1.0"</formula1>
    </dataValidation>
    <dataValidation type="list" allowBlank="1" showInputMessage="1" showErrorMessage="1" sqref="B35:B38" xr:uid="{00000000-0002-0000-0200-000001000000}">
      <formula1>"0,0.2,0.4,0.6,0.8,1.0"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AI18"/>
  <sheetViews>
    <sheetView workbookViewId="0">
      <selection activeCell="A24" sqref="A24"/>
    </sheetView>
  </sheetViews>
  <sheetFormatPr defaultColWidth="9.1796875" defaultRowHeight="14.5"/>
  <cols>
    <col min="1" max="1" width="99.7265625" customWidth="1"/>
    <col min="2" max="2" width="9.54296875" customWidth="1"/>
    <col min="3" max="3" width="10.1796875" style="33" bestFit="1" customWidth="1"/>
    <col min="5" max="5" width="9.453125" customWidth="1"/>
    <col min="6" max="6" width="10.1796875" bestFit="1" customWidth="1"/>
    <col min="7" max="35" width="8.7265625" customWidth="1"/>
    <col min="36" max="16384" width="9.1796875" style="4"/>
  </cols>
  <sheetData>
    <row r="1" spans="1:35">
      <c r="A1" s="1">
        <f>'Capital Req Ratio'!B1</f>
        <v>0</v>
      </c>
      <c r="B1" s="2"/>
      <c r="C1"/>
      <c r="G1" s="3" t="s">
        <v>0</v>
      </c>
    </row>
    <row r="2" spans="1:35">
      <c r="A2" s="1" t="str">
        <f>'Capital Req Ratio'!B2</f>
        <v>Domestic Company</v>
      </c>
      <c r="B2" s="2"/>
      <c r="C2"/>
    </row>
    <row r="3" spans="1:35">
      <c r="A3" s="1" t="str">
        <f>IF('Capital Req Ratio'!H13="Domestic Company","This sheet is for Branches only - Domestic Companies should fill out the 'Capital Available - Domestic' sheet.","AVAILABLE CAPITAL")</f>
        <v>AVAILABLE CAPITAL</v>
      </c>
      <c r="B3" s="2"/>
      <c r="C3"/>
    </row>
    <row r="4" spans="1:35">
      <c r="A4" s="5"/>
      <c r="C4"/>
    </row>
    <row r="5" spans="1:35" s="11" customFormat="1" ht="13">
      <c r="A5" s="6" t="s">
        <v>1</v>
      </c>
      <c r="B5" s="7"/>
      <c r="C5" s="8"/>
      <c r="D5" s="9" t="s">
        <v>2</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s="11" customFormat="1" ht="13">
      <c r="A6" s="12" t="s">
        <v>3</v>
      </c>
      <c r="B6" s="13"/>
      <c r="C6" s="14"/>
      <c r="D6" s="15"/>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s="11" customFormat="1" ht="12.5">
      <c r="A7" s="16" t="s">
        <v>4</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s="11" customFormat="1" ht="12.5">
      <c r="A8" s="18" t="s">
        <v>5</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1" customFormat="1" ht="12.5">
      <c r="A9" s="16" t="s">
        <v>6</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1" customFormat="1" ht="13">
      <c r="A10" s="12" t="s">
        <v>7</v>
      </c>
      <c r="B10" s="16"/>
      <c r="C10" s="14" t="s">
        <v>8</v>
      </c>
      <c r="D10" s="19">
        <f>SUM(D7:D9)</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s="11" customFormat="1" ht="13">
      <c r="A11" s="20" t="s">
        <v>9</v>
      </c>
      <c r="B11" s="16"/>
      <c r="C11" s="14"/>
      <c r="D11" s="21"/>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s="11" customFormat="1" ht="13">
      <c r="A12" s="12" t="s">
        <v>10</v>
      </c>
      <c r="B12" s="16"/>
      <c r="C12" s="14"/>
      <c r="D12" s="2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s="11" customFormat="1" ht="12.5">
      <c r="A13" s="16" t="s">
        <v>11</v>
      </c>
      <c r="B13" s="16"/>
      <c r="C13" s="14"/>
      <c r="D13" s="17"/>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s="11" customFormat="1" ht="12.5">
      <c r="A14" s="16" t="s">
        <v>12</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s="26" customFormat="1" ht="13.5" thickBot="1">
      <c r="A15" s="12" t="s">
        <v>13</v>
      </c>
      <c r="B15" s="23"/>
      <c r="C15" s="14" t="s">
        <v>14</v>
      </c>
      <c r="D15" s="24">
        <f>SUM(D13:D14)</f>
        <v>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1:35" s="32" customFormat="1" ht="13.5" thickBot="1">
      <c r="A16" s="27" t="s">
        <v>15</v>
      </c>
      <c r="B16" s="28"/>
      <c r="C16" s="29" t="s">
        <v>16</v>
      </c>
      <c r="D16" s="30">
        <f>MAX(D10-D15,0)</f>
        <v>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4" ht="15.5" thickTop="1" thickBot="1"/>
    <row r="18" spans="1:4" ht="15" thickBot="1">
      <c r="A18" s="34" t="s">
        <v>17</v>
      </c>
      <c r="B18" s="35"/>
      <c r="C18" s="36"/>
      <c r="D18" s="3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99"/>
  </sheetPr>
  <dimension ref="A1:AW61"/>
  <sheetViews>
    <sheetView topLeftCell="A20" workbookViewId="0">
      <selection activeCell="D29" sqref="D29"/>
    </sheetView>
  </sheetViews>
  <sheetFormatPr defaultColWidth="9.1796875" defaultRowHeight="14"/>
  <cols>
    <col min="1" max="1" width="99.7265625" style="38" customWidth="1"/>
    <col min="2" max="2" width="9.54296875" style="38" customWidth="1"/>
    <col min="3" max="3" width="7.81640625" style="55" customWidth="1"/>
    <col min="4" max="4" width="9.1796875" style="38"/>
    <col min="5" max="5" width="9.453125" style="38" customWidth="1"/>
    <col min="6" max="6" width="10.1796875" style="38" bestFit="1" customWidth="1"/>
    <col min="7" max="16384" width="9.1796875" style="38"/>
  </cols>
  <sheetData>
    <row r="1" spans="1:49">
      <c r="A1" s="1">
        <f>'Capital Req Ratio'!B1</f>
        <v>0</v>
      </c>
      <c r="B1" s="2"/>
      <c r="C1" s="38"/>
      <c r="G1" s="3" t="s">
        <v>18</v>
      </c>
    </row>
    <row r="2" spans="1:49">
      <c r="A2" s="1" t="str">
        <f>'Capital Req Ratio'!B2</f>
        <v>Domestic Company</v>
      </c>
      <c r="B2" s="2"/>
      <c r="C2" s="38"/>
    </row>
    <row r="3" spans="1:49">
      <c r="A3" s="1" t="str">
        <f>IF('Capital Req Ratio'!H13="Branch","This sheet is for Domestic Companies only - Branches should fill out the 'Capital Available - Branch' sheet.","AVAILABLE CAPITAL")</f>
        <v>AVAILABLE CAPITAL</v>
      </c>
      <c r="B3" s="2"/>
      <c r="C3" s="38"/>
    </row>
    <row r="4" spans="1:49">
      <c r="A4" s="5"/>
      <c r="C4" s="38"/>
    </row>
    <row r="5" spans="1:49" s="10" customFormat="1" ht="13">
      <c r="A5" s="6" t="s">
        <v>1</v>
      </c>
      <c r="B5" s="7"/>
      <c r="C5" s="8"/>
      <c r="D5" s="9" t="s">
        <v>2</v>
      </c>
    </row>
    <row r="6" spans="1:49" s="10" customFormat="1" ht="13">
      <c r="A6" s="12" t="s">
        <v>19</v>
      </c>
      <c r="B6" s="13"/>
      <c r="C6" s="14"/>
      <c r="D6" s="15"/>
    </row>
    <row r="7" spans="1:49" s="11" customFormat="1" ht="12.5">
      <c r="A7" s="16" t="s">
        <v>20</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s="11" customFormat="1" ht="12.5">
      <c r="A8" s="18" t="s">
        <v>21</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2.5">
      <c r="A9" s="16" t="s">
        <v>22</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11" customFormat="1" ht="12.5">
      <c r="A10" s="16" t="s">
        <v>23</v>
      </c>
      <c r="B10" s="16"/>
      <c r="C10" s="14"/>
      <c r="D10" s="17"/>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s="11" customFormat="1" ht="12.5">
      <c r="A11" s="16" t="s">
        <v>24</v>
      </c>
      <c r="B11" s="16"/>
      <c r="C11" s="14"/>
      <c r="D11" s="17"/>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s="11" customFormat="1" ht="12.5">
      <c r="A12" s="16" t="s">
        <v>25</v>
      </c>
      <c r="B12" s="16"/>
      <c r="C12" s="39"/>
      <c r="D12" s="19">
        <f>IF(C12="",0,MIN(C12,(+D7+D8+D9+D10+D11+D13+D14+D15+D16)*33%))</f>
        <v>0</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s="11" customFormat="1" ht="12.5">
      <c r="A13" s="16" t="s">
        <v>26</v>
      </c>
      <c r="B13" s="16"/>
      <c r="C13" s="14"/>
      <c r="D13" s="22"/>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s="11" customFormat="1" ht="12.5">
      <c r="A14" s="16" t="s">
        <v>27</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s="11" customFormat="1" ht="12.5">
      <c r="A15" s="16" t="s">
        <v>28</v>
      </c>
      <c r="B15" s="16"/>
      <c r="C15" s="14"/>
      <c r="D15" s="22"/>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s="11" customFormat="1" ht="12.5">
      <c r="A16" s="16" t="s">
        <v>29</v>
      </c>
      <c r="B16" s="16"/>
      <c r="C16" s="14"/>
      <c r="D16" s="22"/>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s="26" customFormat="1" ht="13">
      <c r="A17" s="20" t="s">
        <v>30</v>
      </c>
      <c r="B17" s="23"/>
      <c r="C17" s="14" t="s">
        <v>31</v>
      </c>
      <c r="D17" s="40">
        <f>SUM(D7:D16)</f>
        <v>0</v>
      </c>
      <c r="E17" s="10"/>
      <c r="F17" s="10"/>
      <c r="G17" s="10"/>
      <c r="H17" s="10"/>
      <c r="I17" s="10"/>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s="11" customFormat="1" ht="13">
      <c r="A18" s="20" t="s">
        <v>32</v>
      </c>
      <c r="B18" s="13"/>
      <c r="C18" s="14"/>
      <c r="D18" s="41"/>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49" s="11" customFormat="1" ht="12.5">
      <c r="A19" s="16" t="s">
        <v>33</v>
      </c>
      <c r="B19" s="42"/>
      <c r="C19" s="43"/>
      <c r="D19" s="44">
        <f>+C19*B19</f>
        <v>0</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s="11" customFormat="1" ht="12.5">
      <c r="A20" s="16" t="s">
        <v>34</v>
      </c>
      <c r="B20" s="42"/>
      <c r="C20" s="43"/>
      <c r="D20" s="44">
        <f>+C20*B20</f>
        <v>0</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s="11" customFormat="1" ht="12.5">
      <c r="A21" s="16" t="s">
        <v>35</v>
      </c>
      <c r="B21" s="16"/>
      <c r="C21" s="14"/>
      <c r="D21" s="45"/>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s="11" customFormat="1" ht="12.5">
      <c r="A22" s="16" t="s">
        <v>36</v>
      </c>
      <c r="B22" s="16"/>
      <c r="C22" s="14"/>
      <c r="D22" s="22"/>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s="26" customFormat="1" ht="13">
      <c r="A23" s="16" t="s">
        <v>13</v>
      </c>
      <c r="B23" s="23"/>
      <c r="C23" s="14" t="s">
        <v>37</v>
      </c>
      <c r="D23" s="46">
        <f>SUM(D19:D22)</f>
        <v>0</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s="26" customFormat="1" ht="13">
      <c r="A24" s="16"/>
      <c r="B24" s="23"/>
      <c r="C24" s="14"/>
      <c r="D24" s="47"/>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row>
    <row r="25" spans="1:49" s="26" customFormat="1" ht="13.5" thickBot="1">
      <c r="A25" s="12" t="s">
        <v>38</v>
      </c>
      <c r="B25" s="23"/>
      <c r="C25" s="14" t="s">
        <v>39</v>
      </c>
      <c r="D25" s="48">
        <f>D17-D23</f>
        <v>0</v>
      </c>
      <c r="E25" s="49" t="str">
        <f>IF(AND(A2="Domestic Company",D25&gt;=3000),"OK","Net Tier 1 must be greater than 3,000")</f>
        <v>Net Tier 1 must be greater than 3,000</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row>
    <row r="26" spans="1:49" s="11" customFormat="1" ht="12.5">
      <c r="A26" s="18"/>
      <c r="B26" s="18"/>
      <c r="C26" s="14"/>
      <c r="D26" s="15"/>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49" s="11" customFormat="1" ht="13">
      <c r="A27" s="12" t="s">
        <v>40</v>
      </c>
      <c r="B27" s="13"/>
      <c r="C27" s="14"/>
      <c r="D27" s="41"/>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49" s="11" customFormat="1" ht="13">
      <c r="A28" s="20" t="s">
        <v>41</v>
      </c>
      <c r="B28" s="13"/>
      <c r="C28" s="14"/>
      <c r="D28" s="41"/>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1:49" s="11" customFormat="1" ht="12.5">
      <c r="A29" s="16" t="s">
        <v>42</v>
      </c>
      <c r="B29" s="16"/>
      <c r="C29" s="14"/>
      <c r="D29" s="44">
        <f>+C12-D12</f>
        <v>0</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row>
    <row r="30" spans="1:49" s="11" customFormat="1" ht="12.5">
      <c r="A30" s="16" t="s">
        <v>43</v>
      </c>
      <c r="B30" s="16"/>
      <c r="C30" s="14"/>
      <c r="D30" s="22"/>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s="11" customFormat="1" ht="12.5">
      <c r="A31" s="16" t="s">
        <v>44</v>
      </c>
      <c r="B31" s="16"/>
      <c r="C31" s="14"/>
      <c r="D31" s="22"/>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49" s="11" customFormat="1" ht="13">
      <c r="A32" s="16" t="s">
        <v>45</v>
      </c>
      <c r="B32" s="16"/>
      <c r="C32" s="14"/>
      <c r="D32" s="44">
        <f>MIN((D21-D31),D25*20%)</f>
        <v>0</v>
      </c>
      <c r="E32" s="5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row>
    <row r="33" spans="1:49" s="11" customFormat="1" ht="12.5">
      <c r="A33" s="16" t="s">
        <v>36</v>
      </c>
      <c r="B33" s="16"/>
      <c r="C33" s="14"/>
      <c r="D33" s="22"/>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26" customFormat="1" ht="13.5" thickBot="1">
      <c r="A34" s="20" t="s">
        <v>46</v>
      </c>
      <c r="B34" s="23"/>
      <c r="C34" s="14" t="s">
        <v>47</v>
      </c>
      <c r="D34" s="51">
        <f>SUM(D29:D33)</f>
        <v>0</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row>
    <row r="35" spans="1:49" s="11" customFormat="1" ht="12.5">
      <c r="A35" s="18"/>
      <c r="B35" s="18"/>
      <c r="C35" s="14"/>
      <c r="D35" s="41"/>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s="11" customFormat="1" ht="13">
      <c r="A36" s="20" t="s">
        <v>48</v>
      </c>
      <c r="B36" s="13"/>
      <c r="C36" s="14"/>
      <c r="D36" s="41"/>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row>
    <row r="37" spans="1:49" s="11" customFormat="1" ht="12.5">
      <c r="A37" s="16" t="s">
        <v>49</v>
      </c>
      <c r="B37" s="42">
        <v>0</v>
      </c>
      <c r="C37" s="14"/>
      <c r="D37" s="22">
        <v>0</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38" spans="1:49" s="11" customFormat="1" ht="12.5">
      <c r="A38" s="16" t="s">
        <v>50</v>
      </c>
      <c r="B38" s="42">
        <v>0</v>
      </c>
      <c r="C38" s="14"/>
      <c r="D38" s="22">
        <v>0</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s="11" customFormat="1" ht="12.5">
      <c r="A39" s="16" t="s">
        <v>51</v>
      </c>
      <c r="B39" s="42">
        <v>0</v>
      </c>
      <c r="C39" s="14"/>
      <c r="D39" s="22">
        <v>0</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row>
    <row r="40" spans="1:49" s="11" customFormat="1" ht="12.5">
      <c r="A40" s="16" t="s">
        <v>36</v>
      </c>
      <c r="B40" s="42">
        <v>0</v>
      </c>
      <c r="C40" s="14"/>
      <c r="D40" s="22">
        <v>0</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row>
    <row r="41" spans="1:49" s="26" customFormat="1" ht="13.5" thickBot="1">
      <c r="A41" s="20" t="s">
        <v>52</v>
      </c>
      <c r="B41" s="23"/>
      <c r="C41" s="14" t="s">
        <v>53</v>
      </c>
      <c r="D41" s="51">
        <f>MAX(MIN(SUM(D37:D40),(D25*50%)),0)</f>
        <v>0</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row>
    <row r="42" spans="1:49" s="11" customFormat="1" ht="12.5">
      <c r="A42" s="18"/>
      <c r="B42" s="18"/>
      <c r="C42" s="14"/>
      <c r="D42" s="4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row>
    <row r="43" spans="1:49" s="11" customFormat="1" ht="13">
      <c r="A43" s="20" t="s">
        <v>54</v>
      </c>
      <c r="B43" s="13"/>
      <c r="C43" s="14"/>
      <c r="D43" s="41"/>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s="11" customFormat="1" ht="12.5">
      <c r="A44" s="16" t="s">
        <v>55</v>
      </c>
      <c r="B44" s="16"/>
      <c r="C44" s="14"/>
      <c r="D44" s="44">
        <f>+D20</f>
        <v>0</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row>
    <row r="45" spans="1:49" s="11" customFormat="1" ht="12.5">
      <c r="A45" s="52" t="s">
        <v>56</v>
      </c>
      <c r="B45" s="52"/>
      <c r="C45" s="14"/>
      <c r="D45" s="44">
        <f>+D19*75%</f>
        <v>0</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row>
    <row r="46" spans="1:49" s="26" customFormat="1" ht="13.5" thickBot="1">
      <c r="A46" s="20" t="s">
        <v>57</v>
      </c>
      <c r="B46" s="23"/>
      <c r="C46" s="14" t="s">
        <v>58</v>
      </c>
      <c r="D46" s="51">
        <f>SUM(D44:D45)</f>
        <v>0</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13">
      <c r="A47" s="20"/>
      <c r="B47" s="23"/>
      <c r="C47" s="14"/>
      <c r="D47" s="41"/>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13">
      <c r="A48" s="12" t="s">
        <v>59</v>
      </c>
      <c r="B48" s="23"/>
      <c r="C48" s="14" t="s">
        <v>60</v>
      </c>
      <c r="D48" s="53">
        <f>D46+D41+D34</f>
        <v>0</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3.5" thickBot="1">
      <c r="A49" s="12" t="s">
        <v>61</v>
      </c>
      <c r="B49" s="23"/>
      <c r="C49" s="14" t="s">
        <v>62</v>
      </c>
      <c r="D49" s="24">
        <f>MAX(MIN(D48,D25),0)</f>
        <v>0</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13">
      <c r="A50" s="23"/>
      <c r="B50" s="23"/>
      <c r="C50" s="14"/>
      <c r="D50" s="54"/>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11" customFormat="1" ht="13.5" thickBot="1">
      <c r="A51" s="12" t="s">
        <v>63</v>
      </c>
      <c r="B51" s="12"/>
      <c r="C51" s="14" t="s">
        <v>8</v>
      </c>
      <c r="D51" s="24">
        <f>D49+D25</f>
        <v>0</v>
      </c>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1:49" s="11" customFormat="1" ht="13">
      <c r="A52" s="12"/>
      <c r="B52" s="12"/>
      <c r="C52" s="14"/>
      <c r="D52" s="41"/>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1:49" s="11" customFormat="1" ht="13">
      <c r="A53" s="12" t="s">
        <v>64</v>
      </c>
      <c r="B53" s="13"/>
      <c r="C53" s="14"/>
      <c r="D53" s="41"/>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1:49" s="11" customFormat="1" ht="12.5">
      <c r="A54" s="16" t="s">
        <v>65</v>
      </c>
      <c r="B54" s="16"/>
      <c r="C54" s="14"/>
      <c r="D54" s="44">
        <f>'Asset Default Risk (QIS)'!B40</f>
        <v>0</v>
      </c>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1:49" s="11" customFormat="1" ht="12.5">
      <c r="A55" s="16" t="s">
        <v>66</v>
      </c>
      <c r="B55" s="16"/>
      <c r="C55" s="14"/>
      <c r="D55" s="22"/>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1:49" s="11" customFormat="1" ht="12.5">
      <c r="A56" s="16" t="s">
        <v>67</v>
      </c>
      <c r="B56" s="16"/>
      <c r="C56" s="14"/>
      <c r="D56" s="22"/>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1:49" s="11" customFormat="1" ht="12.5">
      <c r="A57" s="16" t="s">
        <v>68</v>
      </c>
      <c r="B57" s="16"/>
      <c r="C57" s="14"/>
      <c r="D57" s="44">
        <f>'Asset Default Risk (QIS)'!B26</f>
        <v>0</v>
      </c>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row>
    <row r="58" spans="1:49" s="11" customFormat="1" ht="12.5">
      <c r="A58" s="16" t="s">
        <v>12</v>
      </c>
      <c r="B58" s="16"/>
      <c r="C58" s="14"/>
      <c r="D58" s="22"/>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1:49" s="26" customFormat="1" ht="13.5" thickBot="1">
      <c r="A59" s="12" t="s">
        <v>13</v>
      </c>
      <c r="B59" s="23"/>
      <c r="C59" s="14" t="s">
        <v>14</v>
      </c>
      <c r="D59" s="24">
        <f>SUM(D54:D58)</f>
        <v>0</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32" customFormat="1" ht="13.5" thickBot="1">
      <c r="A60" s="27" t="s">
        <v>15</v>
      </c>
      <c r="B60" s="28"/>
      <c r="C60" s="29" t="s">
        <v>16</v>
      </c>
      <c r="D60" s="30">
        <f>MAX((D51-D59),0)</f>
        <v>0</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ht="14.5" thickTop="1"/>
  </sheetData>
  <dataValidations count="2">
    <dataValidation type="list" allowBlank="1" showInputMessage="1" showErrorMessage="1" sqref="B19:B20" xr:uid="{00000000-0002-0000-0400-000000000000}">
      <formula1>"0,0.33,0.67,1.0"</formula1>
    </dataValidation>
    <dataValidation type="list" allowBlank="1" showInputMessage="1" showErrorMessage="1" sqref="B37:B40" xr:uid="{00000000-0002-0000-0400-000001000000}">
      <formula1>"0,0.2,0.4,0.6,0.8,1.0"</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54"/>
  <sheetViews>
    <sheetView topLeftCell="A40" workbookViewId="0">
      <selection activeCell="G29" sqref="G29"/>
    </sheetView>
  </sheetViews>
  <sheetFormatPr defaultRowHeight="14.5"/>
  <cols>
    <col min="1" max="1" width="34.1796875" customWidth="1"/>
    <col min="2" max="2" width="21.7265625" customWidth="1"/>
    <col min="4" max="4" width="10.1796875" bestFit="1" customWidth="1"/>
  </cols>
  <sheetData>
    <row r="1" spans="1:7" s="58" customFormat="1" ht="15.5">
      <c r="A1" s="1">
        <f>'Capital Req Ratio'!B1</f>
        <v>0</v>
      </c>
      <c r="B1" s="56"/>
      <c r="C1" s="57"/>
      <c r="G1" s="3" t="s">
        <v>69</v>
      </c>
    </row>
    <row r="2" spans="1:7" s="58" customFormat="1">
      <c r="A2" s="1" t="str">
        <f>'Capital Req Ratio'!B2</f>
        <v>Domestic Company</v>
      </c>
      <c r="B2" s="56"/>
      <c r="C2"/>
    </row>
    <row r="3" spans="1:7" s="58" customFormat="1" ht="13">
      <c r="A3" s="5" t="s">
        <v>70</v>
      </c>
    </row>
    <row r="4" spans="1:7" s="58" customFormat="1" ht="12.5"/>
    <row r="5" spans="1:7" s="58" customFormat="1" ht="13">
      <c r="A5" s="59"/>
      <c r="B5" s="60" t="s">
        <v>31</v>
      </c>
      <c r="C5" s="60" t="s">
        <v>37</v>
      </c>
      <c r="D5" s="61" t="s">
        <v>71</v>
      </c>
    </row>
    <row r="6" spans="1:7" s="58" customFormat="1" ht="39">
      <c r="A6" s="62" t="s">
        <v>3</v>
      </c>
      <c r="B6" s="60" t="s">
        <v>72</v>
      </c>
      <c r="C6" s="60" t="s">
        <v>73</v>
      </c>
      <c r="D6" s="61" t="s">
        <v>74</v>
      </c>
    </row>
    <row r="7" spans="1:7" s="58" customFormat="1" ht="17.25" customHeight="1">
      <c r="A7" s="63"/>
      <c r="B7" s="64" t="s">
        <v>2</v>
      </c>
      <c r="C7" s="64"/>
      <c r="D7" s="65" t="s">
        <v>2</v>
      </c>
    </row>
    <row r="8" spans="1:7" s="58" customFormat="1" ht="17.25" customHeight="1">
      <c r="A8" s="66" t="s">
        <v>75</v>
      </c>
      <c r="B8" s="67"/>
      <c r="C8" s="68">
        <v>0</v>
      </c>
      <c r="D8" s="69">
        <f>B8*C8</f>
        <v>0</v>
      </c>
    </row>
    <row r="9" spans="1:7" s="58" customFormat="1" ht="17.25" customHeight="1">
      <c r="A9" s="66" t="s">
        <v>76</v>
      </c>
      <c r="B9" s="67"/>
      <c r="C9" s="68">
        <v>0</v>
      </c>
      <c r="D9" s="69">
        <f>B9*C9</f>
        <v>0</v>
      </c>
    </row>
    <row r="10" spans="1:7" s="58" customFormat="1" ht="12.5">
      <c r="A10" s="70" t="s">
        <v>77</v>
      </c>
      <c r="B10" s="67"/>
      <c r="C10" s="68">
        <v>0</v>
      </c>
      <c r="D10" s="69">
        <f t="shared" ref="D10:D31" si="0">B10*C10</f>
        <v>0</v>
      </c>
    </row>
    <row r="11" spans="1:7" s="58" customFormat="1" ht="12.5">
      <c r="A11" s="70" t="s">
        <v>78</v>
      </c>
      <c r="B11" s="67"/>
      <c r="C11" s="68">
        <v>0</v>
      </c>
      <c r="D11" s="69">
        <f t="shared" si="0"/>
        <v>0</v>
      </c>
    </row>
    <row r="12" spans="1:7" s="58" customFormat="1" ht="25">
      <c r="A12" s="70" t="s">
        <v>79</v>
      </c>
      <c r="B12" s="67"/>
      <c r="C12" s="68">
        <v>0</v>
      </c>
      <c r="D12" s="69">
        <f t="shared" si="0"/>
        <v>0</v>
      </c>
    </row>
    <row r="13" spans="1:7" s="58" customFormat="1" ht="25">
      <c r="A13" s="70" t="s">
        <v>80</v>
      </c>
      <c r="B13" s="67"/>
      <c r="C13" s="68">
        <v>0.1</v>
      </c>
      <c r="D13" s="69">
        <f t="shared" si="0"/>
        <v>0</v>
      </c>
    </row>
    <row r="14" spans="1:7" s="58" customFormat="1" ht="17.25" customHeight="1">
      <c r="A14" s="70" t="s">
        <v>81</v>
      </c>
      <c r="B14" s="67"/>
      <c r="C14" s="68">
        <v>0.2</v>
      </c>
      <c r="D14" s="69">
        <f t="shared" si="0"/>
        <v>0</v>
      </c>
    </row>
    <row r="15" spans="1:7" s="58" customFormat="1" ht="17.25" customHeight="1">
      <c r="A15" s="70" t="s">
        <v>82</v>
      </c>
      <c r="B15" s="67"/>
      <c r="C15" s="68">
        <v>0.2</v>
      </c>
      <c r="D15" s="69">
        <f t="shared" si="0"/>
        <v>0</v>
      </c>
    </row>
    <row r="16" spans="1:7" s="58" customFormat="1" ht="17.25" customHeight="1">
      <c r="A16" s="70" t="s">
        <v>83</v>
      </c>
      <c r="B16" s="67"/>
      <c r="C16" s="68">
        <v>0.15</v>
      </c>
      <c r="D16" s="69">
        <f t="shared" si="0"/>
        <v>0</v>
      </c>
    </row>
    <row r="17" spans="1:4" s="58" customFormat="1" ht="17.25" customHeight="1">
      <c r="A17" s="66" t="s">
        <v>84</v>
      </c>
      <c r="B17" s="67"/>
      <c r="C17" s="68">
        <v>0.2</v>
      </c>
      <c r="D17" s="69">
        <f t="shared" si="0"/>
        <v>0</v>
      </c>
    </row>
    <row r="18" spans="1:4" s="58" customFormat="1" ht="17.25" customHeight="1">
      <c r="A18" s="66" t="s">
        <v>85</v>
      </c>
      <c r="B18" s="67"/>
      <c r="C18" s="68">
        <v>0.2</v>
      </c>
      <c r="D18" s="69">
        <f t="shared" si="0"/>
        <v>0</v>
      </c>
    </row>
    <row r="19" spans="1:4" s="58" customFormat="1" ht="17.25" customHeight="1">
      <c r="A19" s="66" t="s">
        <v>86</v>
      </c>
      <c r="B19" s="67"/>
      <c r="C19" s="68">
        <v>0.15</v>
      </c>
      <c r="D19" s="69">
        <f t="shared" si="0"/>
        <v>0</v>
      </c>
    </row>
    <row r="20" spans="1:4" s="58" customFormat="1" ht="17.25" customHeight="1">
      <c r="A20" s="66" t="s">
        <v>87</v>
      </c>
      <c r="B20" s="67"/>
      <c r="C20" s="68">
        <v>0.15</v>
      </c>
      <c r="D20" s="69">
        <f t="shared" si="0"/>
        <v>0</v>
      </c>
    </row>
    <row r="21" spans="1:4" s="58" customFormat="1" ht="17.25" customHeight="1">
      <c r="A21" s="66" t="s">
        <v>88</v>
      </c>
      <c r="B21" s="67"/>
      <c r="C21" s="68">
        <v>0.2</v>
      </c>
      <c r="D21" s="69">
        <f t="shared" si="0"/>
        <v>0</v>
      </c>
    </row>
    <row r="22" spans="1:4" s="58" customFormat="1" ht="17.25" customHeight="1">
      <c r="A22" s="66" t="s">
        <v>89</v>
      </c>
      <c r="B22" s="67"/>
      <c r="C22" s="68">
        <v>0.2</v>
      </c>
      <c r="D22" s="69">
        <f t="shared" si="0"/>
        <v>0</v>
      </c>
    </row>
    <row r="23" spans="1:4" s="58" customFormat="1" ht="17.25" customHeight="1">
      <c r="A23" s="66" t="s">
        <v>90</v>
      </c>
      <c r="B23" s="67"/>
      <c r="C23" s="68">
        <v>0</v>
      </c>
      <c r="D23" s="69">
        <f t="shared" si="0"/>
        <v>0</v>
      </c>
    </row>
    <row r="24" spans="1:4" s="58" customFormat="1" ht="25">
      <c r="A24" s="70" t="s">
        <v>91</v>
      </c>
      <c r="B24" s="67"/>
      <c r="C24" s="68">
        <v>0.2</v>
      </c>
      <c r="D24" s="69">
        <f t="shared" si="0"/>
        <v>0</v>
      </c>
    </row>
    <row r="25" spans="1:4" s="58" customFormat="1" ht="12.5">
      <c r="A25" s="70" t="s">
        <v>92</v>
      </c>
      <c r="B25" s="67"/>
      <c r="C25" s="68">
        <v>0.2</v>
      </c>
      <c r="D25" s="69">
        <f t="shared" si="0"/>
        <v>0</v>
      </c>
    </row>
    <row r="26" spans="1:4" s="58" customFormat="1" ht="17.25" customHeight="1">
      <c r="A26" s="70" t="s">
        <v>68</v>
      </c>
      <c r="B26" s="67"/>
      <c r="C26" s="68">
        <v>0</v>
      </c>
      <c r="D26" s="69">
        <f t="shared" si="0"/>
        <v>0</v>
      </c>
    </row>
    <row r="27" spans="1:4" s="58" customFormat="1" ht="25">
      <c r="A27" s="70" t="s">
        <v>93</v>
      </c>
      <c r="B27" s="67"/>
      <c r="C27" s="68">
        <v>1</v>
      </c>
      <c r="D27" s="69">
        <f t="shared" si="0"/>
        <v>0</v>
      </c>
    </row>
    <row r="28" spans="1:4" s="58" customFormat="1" ht="17.25" customHeight="1">
      <c r="A28" s="70" t="s">
        <v>94</v>
      </c>
      <c r="B28" s="67"/>
      <c r="C28" s="68">
        <v>0.25</v>
      </c>
      <c r="D28" s="69">
        <f t="shared" si="0"/>
        <v>0</v>
      </c>
    </row>
    <row r="29" spans="1:4" s="58" customFormat="1" ht="27" customHeight="1">
      <c r="A29" s="70" t="s">
        <v>95</v>
      </c>
      <c r="B29" s="67"/>
      <c r="C29" s="68">
        <v>0</v>
      </c>
      <c r="D29" s="69">
        <f t="shared" si="0"/>
        <v>0</v>
      </c>
    </row>
    <row r="30" spans="1:4" s="58" customFormat="1" ht="17.25" customHeight="1">
      <c r="A30" s="70" t="s">
        <v>96</v>
      </c>
      <c r="B30" s="67"/>
      <c r="C30" s="68">
        <v>0</v>
      </c>
      <c r="D30" s="69">
        <f t="shared" si="0"/>
        <v>0</v>
      </c>
    </row>
    <row r="31" spans="1:4" s="58" customFormat="1" ht="17.25" customHeight="1">
      <c r="A31" s="70" t="s">
        <v>97</v>
      </c>
      <c r="B31" s="71"/>
      <c r="C31" s="68">
        <v>1</v>
      </c>
      <c r="D31" s="69">
        <f t="shared" si="0"/>
        <v>0</v>
      </c>
    </row>
    <row r="32" spans="1:4" s="58" customFormat="1" ht="17.25" customHeight="1">
      <c r="A32" s="66" t="s">
        <v>98</v>
      </c>
      <c r="B32" s="72"/>
      <c r="C32" s="68"/>
      <c r="D32" s="69"/>
    </row>
    <row r="33" spans="1:4" s="58" customFormat="1" ht="17.25" customHeight="1">
      <c r="A33" s="73" t="s">
        <v>99</v>
      </c>
      <c r="B33" s="74"/>
      <c r="C33" s="68">
        <v>0.1</v>
      </c>
      <c r="D33" s="69">
        <f t="shared" ref="D33:D35" si="1">B33*C33</f>
        <v>0</v>
      </c>
    </row>
    <row r="34" spans="1:4" s="58" customFormat="1" ht="17.25" customHeight="1">
      <c r="A34" s="73" t="s">
        <v>100</v>
      </c>
      <c r="B34" s="67"/>
      <c r="C34" s="68">
        <v>0.15</v>
      </c>
      <c r="D34" s="69">
        <f t="shared" si="1"/>
        <v>0</v>
      </c>
    </row>
    <row r="35" spans="1:4" s="58" customFormat="1" ht="17.25" customHeight="1">
      <c r="A35" s="73" t="s">
        <v>101</v>
      </c>
      <c r="B35" s="75"/>
      <c r="C35" s="68">
        <v>0.25</v>
      </c>
      <c r="D35" s="69">
        <f t="shared" si="1"/>
        <v>0</v>
      </c>
    </row>
    <row r="36" spans="1:4" s="58" customFormat="1" ht="17.25" customHeight="1">
      <c r="A36" s="66" t="s">
        <v>102</v>
      </c>
      <c r="B36" s="72"/>
      <c r="C36" s="68"/>
      <c r="D36" s="69"/>
    </row>
    <row r="37" spans="1:4" s="58" customFormat="1" ht="17.25" customHeight="1">
      <c r="A37" s="73" t="s">
        <v>99</v>
      </c>
      <c r="B37" s="74"/>
      <c r="C37" s="68">
        <v>0</v>
      </c>
      <c r="D37" s="69">
        <f t="shared" ref="D37:D50" si="2">B37*C37</f>
        <v>0</v>
      </c>
    </row>
    <row r="38" spans="1:4" s="58" customFormat="1" ht="17.25" customHeight="1">
      <c r="A38" s="73" t="s">
        <v>100</v>
      </c>
      <c r="B38" s="67"/>
      <c r="C38" s="68">
        <v>0.15</v>
      </c>
      <c r="D38" s="69">
        <f t="shared" si="2"/>
        <v>0</v>
      </c>
    </row>
    <row r="39" spans="1:4" s="58" customFormat="1" ht="17.25" customHeight="1">
      <c r="A39" s="73" t="s">
        <v>101</v>
      </c>
      <c r="B39" s="67"/>
      <c r="C39" s="68">
        <v>0.15</v>
      </c>
      <c r="D39" s="69">
        <f t="shared" si="2"/>
        <v>0</v>
      </c>
    </row>
    <row r="40" spans="1:4" s="58" customFormat="1" ht="17.25" customHeight="1">
      <c r="A40" s="66" t="s">
        <v>103</v>
      </c>
      <c r="B40" s="67"/>
      <c r="C40" s="68">
        <v>0</v>
      </c>
      <c r="D40" s="69">
        <f t="shared" si="2"/>
        <v>0</v>
      </c>
    </row>
    <row r="41" spans="1:4" s="58" customFormat="1" ht="17.25" customHeight="1">
      <c r="A41" s="66" t="s">
        <v>65</v>
      </c>
      <c r="B41" s="67"/>
      <c r="C41" s="68">
        <v>0</v>
      </c>
      <c r="D41" s="69">
        <f>B41*C41</f>
        <v>0</v>
      </c>
    </row>
    <row r="42" spans="1:4" s="58" customFormat="1" ht="17.25" customHeight="1">
      <c r="A42" s="66" t="s">
        <v>104</v>
      </c>
      <c r="B42" s="67"/>
      <c r="C42" s="68">
        <v>0.15</v>
      </c>
      <c r="D42" s="69">
        <f t="shared" si="2"/>
        <v>0</v>
      </c>
    </row>
    <row r="43" spans="1:4" s="58" customFormat="1" ht="17.25" customHeight="1">
      <c r="A43" s="66" t="s">
        <v>105</v>
      </c>
      <c r="B43" s="67"/>
      <c r="C43" s="68">
        <v>0.15</v>
      </c>
      <c r="D43" s="69">
        <f t="shared" si="2"/>
        <v>0</v>
      </c>
    </row>
    <row r="44" spans="1:4" s="58" customFormat="1" ht="17.25" customHeight="1">
      <c r="A44" s="66" t="s">
        <v>106</v>
      </c>
      <c r="B44" s="67"/>
      <c r="C44" s="68">
        <v>0.15</v>
      </c>
      <c r="D44" s="69">
        <f t="shared" si="2"/>
        <v>0</v>
      </c>
    </row>
    <row r="45" spans="1:4" s="58" customFormat="1" ht="17.25" customHeight="1">
      <c r="A45" s="66" t="s">
        <v>107</v>
      </c>
      <c r="B45" s="67"/>
      <c r="C45" s="68">
        <v>0.15</v>
      </c>
      <c r="D45" s="69">
        <f t="shared" si="2"/>
        <v>0</v>
      </c>
    </row>
    <row r="46" spans="1:4" s="58" customFormat="1" ht="17.25" customHeight="1">
      <c r="A46" s="66" t="s">
        <v>108</v>
      </c>
      <c r="B46" s="67"/>
      <c r="C46" s="68">
        <v>0.15</v>
      </c>
      <c r="D46" s="69">
        <f t="shared" si="2"/>
        <v>0</v>
      </c>
    </row>
    <row r="47" spans="1:4" s="58" customFormat="1" ht="17.25" customHeight="1">
      <c r="A47" s="66" t="s">
        <v>109</v>
      </c>
      <c r="B47" s="67"/>
      <c r="C47" s="68">
        <v>0.15</v>
      </c>
      <c r="D47" s="69">
        <f t="shared" si="2"/>
        <v>0</v>
      </c>
    </row>
    <row r="48" spans="1:4" s="58" customFormat="1" ht="17.25" customHeight="1">
      <c r="A48" s="66" t="s">
        <v>110</v>
      </c>
      <c r="B48" s="67"/>
      <c r="C48" s="68">
        <v>0.15</v>
      </c>
      <c r="D48" s="69">
        <f t="shared" si="2"/>
        <v>0</v>
      </c>
    </row>
    <row r="49" spans="1:4" s="58" customFormat="1" ht="17.25" customHeight="1">
      <c r="A49" s="66" t="s">
        <v>111</v>
      </c>
      <c r="B49" s="67"/>
      <c r="C49" s="68">
        <v>0.15</v>
      </c>
      <c r="D49" s="69">
        <f t="shared" si="2"/>
        <v>0</v>
      </c>
    </row>
    <row r="50" spans="1:4" s="58" customFormat="1" ht="17.25" customHeight="1">
      <c r="A50" s="66" t="s">
        <v>112</v>
      </c>
      <c r="B50" s="75"/>
      <c r="C50" s="68">
        <v>0.25</v>
      </c>
      <c r="D50" s="69">
        <f t="shared" si="2"/>
        <v>0</v>
      </c>
    </row>
    <row r="51" spans="1:4" s="58" customFormat="1" ht="17.25" customHeight="1">
      <c r="A51" s="76" t="s">
        <v>7</v>
      </c>
      <c r="B51" s="77">
        <f>SUM(B8:B31,B33:B35,B37:B50)</f>
        <v>0</v>
      </c>
      <c r="C51" s="68"/>
      <c r="D51" s="69"/>
    </row>
    <row r="52" spans="1:4" s="58" customFormat="1" ht="12.5">
      <c r="A52" s="66"/>
      <c r="B52" s="78"/>
      <c r="C52" s="78"/>
      <c r="D52" s="69"/>
    </row>
    <row r="53" spans="1:4" s="58" customFormat="1" ht="18" customHeight="1" thickBot="1">
      <c r="A53" s="79" t="s">
        <v>113</v>
      </c>
      <c r="B53" s="80"/>
      <c r="C53" s="80"/>
      <c r="D53" s="81">
        <f>SUM(D8:D50)</f>
        <v>0</v>
      </c>
    </row>
    <row r="54" spans="1:4" ht="15" thickTop="1"/>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G55"/>
  <sheetViews>
    <sheetView tabSelected="1" topLeftCell="A33" workbookViewId="0">
      <selection activeCell="A56" sqref="A56"/>
    </sheetView>
  </sheetViews>
  <sheetFormatPr defaultRowHeight="14.5"/>
  <cols>
    <col min="1" max="1" width="36.54296875" customWidth="1"/>
    <col min="2" max="2" width="21.7265625" customWidth="1"/>
    <col min="4" max="4" width="10.1796875" bestFit="1" customWidth="1"/>
  </cols>
  <sheetData>
    <row r="1" spans="1:7" s="58" customFormat="1" ht="15.5">
      <c r="A1" s="1">
        <f>'Capital Req Ratio'!B1</f>
        <v>0</v>
      </c>
      <c r="B1" s="56"/>
      <c r="C1" s="57"/>
      <c r="G1" s="3" t="s">
        <v>69</v>
      </c>
    </row>
    <row r="2" spans="1:7" s="58" customFormat="1">
      <c r="A2" s="1" t="str">
        <f>'Capital Req Ratio'!B2</f>
        <v>Domestic Company</v>
      </c>
      <c r="B2" s="56"/>
      <c r="C2"/>
    </row>
    <row r="3" spans="1:7" s="58" customFormat="1" ht="13">
      <c r="A3" s="5" t="s">
        <v>70</v>
      </c>
    </row>
    <row r="4" spans="1:7" s="58" customFormat="1" ht="12.5"/>
    <row r="5" spans="1:7" s="58" customFormat="1" ht="13">
      <c r="A5" s="59"/>
      <c r="B5" s="60" t="s">
        <v>31</v>
      </c>
      <c r="C5" s="60" t="s">
        <v>37</v>
      </c>
      <c r="D5" s="61" t="s">
        <v>71</v>
      </c>
    </row>
    <row r="6" spans="1:7" s="58" customFormat="1" ht="39">
      <c r="A6" s="62" t="s">
        <v>3</v>
      </c>
      <c r="B6" s="60" t="s">
        <v>72</v>
      </c>
      <c r="C6" s="60" t="s">
        <v>73</v>
      </c>
      <c r="D6" s="61" t="s">
        <v>74</v>
      </c>
    </row>
    <row r="7" spans="1:7" s="58" customFormat="1" ht="17.25" customHeight="1">
      <c r="A7" s="63"/>
      <c r="B7" s="64" t="s">
        <v>2</v>
      </c>
      <c r="C7" s="64"/>
      <c r="D7" s="65" t="s">
        <v>2</v>
      </c>
    </row>
    <row r="8" spans="1:7" s="58" customFormat="1" ht="17.25" customHeight="1">
      <c r="A8" s="66" t="s">
        <v>75</v>
      </c>
      <c r="B8" s="67"/>
      <c r="C8" s="68">
        <v>0</v>
      </c>
      <c r="D8" s="69">
        <f>B8*C8</f>
        <v>0</v>
      </c>
    </row>
    <row r="9" spans="1:7" s="58" customFormat="1" ht="17.25" customHeight="1">
      <c r="A9" s="66" t="s">
        <v>76</v>
      </c>
      <c r="B9" s="67"/>
      <c r="C9" s="68">
        <v>0</v>
      </c>
      <c r="D9" s="69">
        <f>B9*C9</f>
        <v>0</v>
      </c>
    </row>
    <row r="10" spans="1:7" s="58" customFormat="1" ht="12.5">
      <c r="A10" s="70" t="s">
        <v>77</v>
      </c>
      <c r="B10" s="67"/>
      <c r="C10" s="68">
        <v>0</v>
      </c>
      <c r="D10" s="69">
        <f t="shared" ref="D10:D30" si="0">B10*C10</f>
        <v>0</v>
      </c>
    </row>
    <row r="11" spans="1:7" s="58" customFormat="1" ht="12.5">
      <c r="A11" s="70" t="s">
        <v>78</v>
      </c>
      <c r="B11" s="67"/>
      <c r="C11" s="68">
        <v>0</v>
      </c>
      <c r="D11" s="69">
        <f t="shared" si="0"/>
        <v>0</v>
      </c>
    </row>
    <row r="12" spans="1:7" s="58" customFormat="1" ht="25">
      <c r="A12" s="70" t="s">
        <v>79</v>
      </c>
      <c r="B12" s="67"/>
      <c r="C12" s="68">
        <v>0</v>
      </c>
      <c r="D12" s="69">
        <f t="shared" si="0"/>
        <v>0</v>
      </c>
    </row>
    <row r="13" spans="1:7" s="58" customFormat="1" ht="25">
      <c r="A13" s="70" t="s">
        <v>80</v>
      </c>
      <c r="B13" s="67"/>
      <c r="C13" s="68">
        <v>0.1</v>
      </c>
      <c r="D13" s="69">
        <f t="shared" si="0"/>
        <v>0</v>
      </c>
    </row>
    <row r="14" spans="1:7" s="58" customFormat="1" ht="17.25" customHeight="1">
      <c r="A14" s="70" t="s">
        <v>81</v>
      </c>
      <c r="B14" s="67"/>
      <c r="C14" s="68">
        <v>0.2</v>
      </c>
      <c r="D14" s="69">
        <f t="shared" si="0"/>
        <v>0</v>
      </c>
    </row>
    <row r="15" spans="1:7" s="58" customFormat="1" ht="17.25" customHeight="1">
      <c r="A15" s="70" t="s">
        <v>82</v>
      </c>
      <c r="B15" s="67"/>
      <c r="C15" s="68">
        <v>0.2</v>
      </c>
      <c r="D15" s="69">
        <f t="shared" si="0"/>
        <v>0</v>
      </c>
    </row>
    <row r="16" spans="1:7" s="58" customFormat="1" ht="17.25" customHeight="1">
      <c r="A16" s="70" t="s">
        <v>83</v>
      </c>
      <c r="B16" s="67"/>
      <c r="C16" s="68">
        <v>0.15</v>
      </c>
      <c r="D16" s="69">
        <f t="shared" si="0"/>
        <v>0</v>
      </c>
    </row>
    <row r="17" spans="1:4" s="58" customFormat="1" ht="17.25" customHeight="1">
      <c r="A17" s="66" t="s">
        <v>84</v>
      </c>
      <c r="B17" s="67"/>
      <c r="C17" s="68">
        <v>0.2</v>
      </c>
      <c r="D17" s="69">
        <f t="shared" si="0"/>
        <v>0</v>
      </c>
    </row>
    <row r="18" spans="1:4" s="58" customFormat="1" ht="17.25" customHeight="1">
      <c r="A18" s="66" t="s">
        <v>85</v>
      </c>
      <c r="B18" s="67"/>
      <c r="C18" s="68">
        <v>0.2</v>
      </c>
      <c r="D18" s="69">
        <f t="shared" si="0"/>
        <v>0</v>
      </c>
    </row>
    <row r="19" spans="1:4" s="58" customFormat="1" ht="17.25" customHeight="1">
      <c r="A19" s="66" t="s">
        <v>86</v>
      </c>
      <c r="B19" s="67"/>
      <c r="C19" s="68">
        <v>0.15</v>
      </c>
      <c r="D19" s="69">
        <f t="shared" si="0"/>
        <v>0</v>
      </c>
    </row>
    <row r="20" spans="1:4" s="58" customFormat="1" ht="17.25" customHeight="1">
      <c r="A20" s="66" t="s">
        <v>87</v>
      </c>
      <c r="B20" s="67"/>
      <c r="C20" s="68">
        <v>0.15</v>
      </c>
      <c r="D20" s="69">
        <f t="shared" si="0"/>
        <v>0</v>
      </c>
    </row>
    <row r="21" spans="1:4" s="58" customFormat="1" ht="17.25" customHeight="1">
      <c r="A21" s="66" t="s">
        <v>88</v>
      </c>
      <c r="B21" s="67"/>
      <c r="C21" s="68">
        <v>0.2</v>
      </c>
      <c r="D21" s="69">
        <f t="shared" si="0"/>
        <v>0</v>
      </c>
    </row>
    <row r="22" spans="1:4" s="58" customFormat="1" ht="17.25" customHeight="1">
      <c r="A22" s="66" t="s">
        <v>89</v>
      </c>
      <c r="B22" s="67"/>
      <c r="C22" s="68">
        <v>0.2</v>
      </c>
      <c r="D22" s="69">
        <f t="shared" si="0"/>
        <v>0</v>
      </c>
    </row>
    <row r="23" spans="1:4" s="58" customFormat="1" ht="17.25" customHeight="1">
      <c r="A23" s="66" t="s">
        <v>90</v>
      </c>
      <c r="B23" s="67"/>
      <c r="C23" s="68">
        <v>0</v>
      </c>
      <c r="D23" s="69">
        <f t="shared" si="0"/>
        <v>0</v>
      </c>
    </row>
    <row r="24" spans="1:4" s="58" customFormat="1" ht="25">
      <c r="A24" s="70" t="s">
        <v>91</v>
      </c>
      <c r="B24" s="67"/>
      <c r="C24" s="68">
        <v>0.2</v>
      </c>
      <c r="D24" s="69">
        <f t="shared" si="0"/>
        <v>0</v>
      </c>
    </row>
    <row r="25" spans="1:4" s="58" customFormat="1" ht="12.5">
      <c r="A25" s="70" t="s">
        <v>92</v>
      </c>
      <c r="B25" s="67"/>
      <c r="C25" s="68">
        <v>0.2</v>
      </c>
      <c r="D25" s="69">
        <f t="shared" si="0"/>
        <v>0</v>
      </c>
    </row>
    <row r="26" spans="1:4" s="58" customFormat="1" ht="17.25" customHeight="1">
      <c r="A26" s="70" t="s">
        <v>68</v>
      </c>
      <c r="B26" s="67"/>
      <c r="C26" s="68">
        <v>0</v>
      </c>
      <c r="D26" s="69">
        <f t="shared" si="0"/>
        <v>0</v>
      </c>
    </row>
    <row r="27" spans="1:4" s="58" customFormat="1" ht="25">
      <c r="A27" s="70" t="s">
        <v>93</v>
      </c>
      <c r="B27" s="67"/>
      <c r="C27" s="68">
        <v>1</v>
      </c>
      <c r="D27" s="69">
        <f t="shared" si="0"/>
        <v>0</v>
      </c>
    </row>
    <row r="28" spans="1:4" s="58" customFormat="1" ht="17.25" customHeight="1">
      <c r="A28" s="70" t="s">
        <v>94</v>
      </c>
      <c r="B28" s="67"/>
      <c r="C28" s="68">
        <v>0.25</v>
      </c>
      <c r="D28" s="69">
        <f t="shared" si="0"/>
        <v>0</v>
      </c>
    </row>
    <row r="29" spans="1:4" s="58" customFormat="1" ht="17.25" customHeight="1">
      <c r="A29" s="317" t="s">
        <v>358</v>
      </c>
      <c r="B29" s="67"/>
      <c r="C29" s="318">
        <v>0.02</v>
      </c>
      <c r="D29" s="69">
        <f t="shared" si="0"/>
        <v>0</v>
      </c>
    </row>
    <row r="30" spans="1:4" s="58" customFormat="1" ht="17.25" customHeight="1">
      <c r="A30" s="317" t="s">
        <v>357</v>
      </c>
      <c r="B30" s="71"/>
      <c r="C30" s="68">
        <v>1</v>
      </c>
      <c r="D30" s="69">
        <f t="shared" si="0"/>
        <v>0</v>
      </c>
    </row>
    <row r="31" spans="1:4" s="58" customFormat="1" ht="17.25" customHeight="1">
      <c r="A31" s="66" t="s">
        <v>98</v>
      </c>
      <c r="B31" s="72"/>
      <c r="C31" s="68"/>
      <c r="D31" s="69"/>
    </row>
    <row r="32" spans="1:4" s="58" customFormat="1" ht="17.25" customHeight="1">
      <c r="A32" s="73" t="s">
        <v>99</v>
      </c>
      <c r="B32" s="74"/>
      <c r="C32" s="68">
        <v>0.1</v>
      </c>
      <c r="D32" s="69">
        <f t="shared" ref="D32:D34" si="1">B32*C32</f>
        <v>0</v>
      </c>
    </row>
    <row r="33" spans="1:4" s="58" customFormat="1" ht="17.25" customHeight="1">
      <c r="A33" s="73" t="s">
        <v>100</v>
      </c>
      <c r="B33" s="67"/>
      <c r="C33" s="68">
        <v>0.15</v>
      </c>
      <c r="D33" s="69">
        <f t="shared" si="1"/>
        <v>0</v>
      </c>
    </row>
    <row r="34" spans="1:4" s="58" customFormat="1" ht="17.25" customHeight="1">
      <c r="A34" s="73" t="s">
        <v>101</v>
      </c>
      <c r="B34" s="75"/>
      <c r="C34" s="68">
        <v>0.25</v>
      </c>
      <c r="D34" s="69">
        <f t="shared" si="1"/>
        <v>0</v>
      </c>
    </row>
    <row r="35" spans="1:4" s="58" customFormat="1" ht="17.25" customHeight="1">
      <c r="A35" s="66" t="s">
        <v>102</v>
      </c>
      <c r="B35" s="72"/>
      <c r="C35" s="68"/>
      <c r="D35" s="69"/>
    </row>
    <row r="36" spans="1:4" s="58" customFormat="1" ht="17.25" customHeight="1">
      <c r="A36" s="73" t="s">
        <v>99</v>
      </c>
      <c r="B36" s="74"/>
      <c r="C36" s="68">
        <v>0</v>
      </c>
      <c r="D36" s="69">
        <f t="shared" ref="D36:D49" si="2">B36*C36</f>
        <v>0</v>
      </c>
    </row>
    <row r="37" spans="1:4" s="58" customFormat="1" ht="17.25" customHeight="1">
      <c r="A37" s="73" t="s">
        <v>100</v>
      </c>
      <c r="B37" s="67"/>
      <c r="C37" s="68">
        <v>0.15</v>
      </c>
      <c r="D37" s="69">
        <f t="shared" si="2"/>
        <v>0</v>
      </c>
    </row>
    <row r="38" spans="1:4" s="58" customFormat="1" ht="17.25" customHeight="1">
      <c r="A38" s="73" t="s">
        <v>101</v>
      </c>
      <c r="B38" s="67"/>
      <c r="C38" s="68">
        <v>0.15</v>
      </c>
      <c r="D38" s="69">
        <f t="shared" si="2"/>
        <v>0</v>
      </c>
    </row>
    <row r="39" spans="1:4" s="58" customFormat="1" ht="17.25" customHeight="1">
      <c r="A39" s="66" t="s">
        <v>103</v>
      </c>
      <c r="B39" s="67"/>
      <c r="C39" s="68">
        <v>0</v>
      </c>
      <c r="D39" s="69">
        <f t="shared" si="2"/>
        <v>0</v>
      </c>
    </row>
    <row r="40" spans="1:4" s="58" customFormat="1" ht="17.25" customHeight="1">
      <c r="A40" s="66" t="s">
        <v>65</v>
      </c>
      <c r="B40" s="67"/>
      <c r="C40" s="68">
        <v>0</v>
      </c>
      <c r="D40" s="69">
        <f>B40*C40</f>
        <v>0</v>
      </c>
    </row>
    <row r="41" spans="1:4" s="58" customFormat="1" ht="17.25" customHeight="1">
      <c r="A41" s="66" t="s">
        <v>104</v>
      </c>
      <c r="B41" s="67"/>
      <c r="C41" s="68">
        <v>0.15</v>
      </c>
      <c r="D41" s="69">
        <f t="shared" si="2"/>
        <v>0</v>
      </c>
    </row>
    <row r="42" spans="1:4" s="58" customFormat="1" ht="17.25" customHeight="1">
      <c r="A42" s="66" t="s">
        <v>105</v>
      </c>
      <c r="B42" s="67"/>
      <c r="C42" s="68">
        <v>0.15</v>
      </c>
      <c r="D42" s="69">
        <f t="shared" si="2"/>
        <v>0</v>
      </c>
    </row>
    <row r="43" spans="1:4" s="58" customFormat="1" ht="17.25" customHeight="1">
      <c r="A43" s="66" t="s">
        <v>106</v>
      </c>
      <c r="B43" s="67"/>
      <c r="C43" s="68">
        <v>0.15</v>
      </c>
      <c r="D43" s="69">
        <f t="shared" si="2"/>
        <v>0</v>
      </c>
    </row>
    <row r="44" spans="1:4" s="58" customFormat="1" ht="17.25" customHeight="1">
      <c r="A44" s="66" t="s">
        <v>107</v>
      </c>
      <c r="B44" s="67"/>
      <c r="C44" s="68">
        <v>0.15</v>
      </c>
      <c r="D44" s="69">
        <f t="shared" si="2"/>
        <v>0</v>
      </c>
    </row>
    <row r="45" spans="1:4" s="58" customFormat="1" ht="17.25" customHeight="1">
      <c r="A45" s="66" t="s">
        <v>108</v>
      </c>
      <c r="B45" s="67"/>
      <c r="C45" s="68">
        <v>0.15</v>
      </c>
      <c r="D45" s="69">
        <f t="shared" si="2"/>
        <v>0</v>
      </c>
    </row>
    <row r="46" spans="1:4" s="58" customFormat="1" ht="17.25" customHeight="1">
      <c r="A46" s="66" t="s">
        <v>109</v>
      </c>
      <c r="B46" s="67"/>
      <c r="C46" s="68">
        <v>0.15</v>
      </c>
      <c r="D46" s="69">
        <f t="shared" si="2"/>
        <v>0</v>
      </c>
    </row>
    <row r="47" spans="1:4" s="58" customFormat="1" ht="17.25" customHeight="1">
      <c r="A47" s="66" t="s">
        <v>110</v>
      </c>
      <c r="B47" s="67"/>
      <c r="C47" s="68">
        <v>0.15</v>
      </c>
      <c r="D47" s="69">
        <f t="shared" si="2"/>
        <v>0</v>
      </c>
    </row>
    <row r="48" spans="1:4" s="58" customFormat="1" ht="17.25" customHeight="1">
      <c r="A48" s="66" t="s">
        <v>111</v>
      </c>
      <c r="B48" s="67"/>
      <c r="C48" s="68">
        <v>0.15</v>
      </c>
      <c r="D48" s="69">
        <f t="shared" si="2"/>
        <v>0</v>
      </c>
    </row>
    <row r="49" spans="1:4" s="58" customFormat="1" ht="17.25" customHeight="1">
      <c r="A49" s="66" t="s">
        <v>112</v>
      </c>
      <c r="B49" s="75"/>
      <c r="C49" s="68">
        <v>0.25</v>
      </c>
      <c r="D49" s="69">
        <f t="shared" si="2"/>
        <v>0</v>
      </c>
    </row>
    <row r="50" spans="1:4" s="58" customFormat="1" ht="17.25" customHeight="1">
      <c r="A50" s="76" t="s">
        <v>7</v>
      </c>
      <c r="B50" s="77">
        <f>SUM(B8:B30,B32:B34,B36:B49)</f>
        <v>0</v>
      </c>
      <c r="C50" s="68"/>
      <c r="D50" s="69"/>
    </row>
    <row r="51" spans="1:4" s="58" customFormat="1" ht="12.5">
      <c r="A51" s="66"/>
      <c r="B51" s="78"/>
      <c r="C51" s="78"/>
      <c r="D51" s="69"/>
    </row>
    <row r="52" spans="1:4" s="58" customFormat="1" ht="18" customHeight="1" thickBot="1">
      <c r="A52" s="79" t="s">
        <v>113</v>
      </c>
      <c r="B52" s="80"/>
      <c r="C52" s="80"/>
      <c r="D52" s="81">
        <f>SUM(D8:D49)</f>
        <v>0</v>
      </c>
    </row>
    <row r="53" spans="1:4" ht="15" thickTop="1"/>
    <row r="55" spans="1:4">
      <c r="A55" s="286" t="s">
        <v>364</v>
      </c>
      <c r="B55" s="285"/>
      <c r="C55" s="287"/>
      <c r="D55" s="288"/>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20"/>
  <sheetViews>
    <sheetView workbookViewId="0">
      <selection activeCell="B21" sqref="B21"/>
    </sheetView>
  </sheetViews>
  <sheetFormatPr defaultRowHeight="14.5"/>
  <cols>
    <col min="1" max="1" width="36.81640625" customWidth="1"/>
    <col min="2" max="2" width="13.1796875" customWidth="1"/>
    <col min="3" max="3" width="14.54296875" customWidth="1"/>
    <col min="4" max="4" width="11.453125" customWidth="1"/>
    <col min="6" max="6" width="10.1796875" bestFit="1" customWidth="1"/>
  </cols>
  <sheetData>
    <row r="1" spans="1:7" s="58" customFormat="1" ht="15.5">
      <c r="A1" s="1">
        <f>'Capital Req Ratio'!B1</f>
        <v>0</v>
      </c>
      <c r="B1" s="56"/>
      <c r="C1"/>
      <c r="D1"/>
      <c r="E1" s="57"/>
      <c r="G1" s="3" t="s">
        <v>114</v>
      </c>
    </row>
    <row r="2" spans="1:7" s="58" customFormat="1">
      <c r="A2" s="1" t="str">
        <f>'Capital Req Ratio'!B2</f>
        <v>Domestic Company</v>
      </c>
      <c r="B2" s="56"/>
      <c r="C2"/>
      <c r="D2"/>
      <c r="E2"/>
    </row>
    <row r="3" spans="1:7" s="58" customFormat="1" ht="13">
      <c r="A3" s="5" t="s">
        <v>115</v>
      </c>
    </row>
    <row r="4" spans="1:7" s="58" customFormat="1" ht="12.5"/>
    <row r="5" spans="1:7" s="58" customFormat="1" ht="13">
      <c r="A5" s="59"/>
      <c r="B5" s="60" t="s">
        <v>31</v>
      </c>
      <c r="C5" s="60" t="s">
        <v>37</v>
      </c>
      <c r="D5" s="60" t="s">
        <v>71</v>
      </c>
      <c r="E5" s="60" t="s">
        <v>47</v>
      </c>
      <c r="F5" s="61" t="s">
        <v>53</v>
      </c>
    </row>
    <row r="6" spans="1:7" s="58" customFormat="1" ht="39">
      <c r="A6" s="62" t="s">
        <v>3</v>
      </c>
      <c r="B6" s="60" t="s">
        <v>72</v>
      </c>
      <c r="C6" s="60" t="s">
        <v>116</v>
      </c>
      <c r="D6" s="60" t="s">
        <v>117</v>
      </c>
      <c r="E6" s="60" t="s">
        <v>73</v>
      </c>
      <c r="F6" s="61" t="s">
        <v>118</v>
      </c>
    </row>
    <row r="7" spans="1:7" s="58" customFormat="1" ht="13">
      <c r="A7" s="63"/>
      <c r="B7" s="64" t="s">
        <v>2</v>
      </c>
      <c r="C7" s="64" t="s">
        <v>2</v>
      </c>
      <c r="D7" s="64" t="s">
        <v>2</v>
      </c>
      <c r="E7" s="64"/>
      <c r="F7" s="65" t="s">
        <v>2</v>
      </c>
    </row>
    <row r="8" spans="1:7" s="58" customFormat="1" ht="13">
      <c r="A8" s="82" t="s">
        <v>119</v>
      </c>
      <c r="B8" s="83"/>
      <c r="C8" s="83"/>
      <c r="D8" s="83"/>
      <c r="E8" s="83"/>
      <c r="F8" s="84"/>
    </row>
    <row r="9" spans="1:7" s="58" customFormat="1" ht="12.5">
      <c r="A9" s="66" t="s">
        <v>120</v>
      </c>
      <c r="B9" s="67"/>
      <c r="C9" s="67"/>
      <c r="D9" s="78">
        <f>B9-C9</f>
        <v>0</v>
      </c>
      <c r="E9" s="67"/>
      <c r="F9" s="69">
        <f>D9*E9</f>
        <v>0</v>
      </c>
    </row>
    <row r="10" spans="1:7" s="58" customFormat="1" ht="12.5">
      <c r="A10" s="66" t="s">
        <v>121</v>
      </c>
      <c r="B10" s="67"/>
      <c r="C10" s="67"/>
      <c r="D10" s="78">
        <f t="shared" ref="D10:D17" si="0">B10-C10</f>
        <v>0</v>
      </c>
      <c r="E10" s="67"/>
      <c r="F10" s="69">
        <f t="shared" ref="F10:F17" si="1">D10*E10</f>
        <v>0</v>
      </c>
    </row>
    <row r="11" spans="1:7" s="58" customFormat="1" ht="12.5">
      <c r="A11" s="66" t="s">
        <v>122</v>
      </c>
      <c r="B11" s="67"/>
      <c r="C11" s="67"/>
      <c r="D11" s="78">
        <f t="shared" si="0"/>
        <v>0</v>
      </c>
      <c r="E11" s="67"/>
      <c r="F11" s="69">
        <f t="shared" si="1"/>
        <v>0</v>
      </c>
    </row>
    <row r="12" spans="1:7" s="58" customFormat="1" ht="12.5">
      <c r="A12" s="66" t="s">
        <v>123</v>
      </c>
      <c r="B12" s="67"/>
      <c r="C12" s="67"/>
      <c r="D12" s="78">
        <f t="shared" si="0"/>
        <v>0</v>
      </c>
      <c r="E12" s="67"/>
      <c r="F12" s="69">
        <f t="shared" si="1"/>
        <v>0</v>
      </c>
    </row>
    <row r="13" spans="1:7" s="58" customFormat="1" ht="13">
      <c r="A13" s="82" t="s">
        <v>124</v>
      </c>
      <c r="B13" s="85"/>
      <c r="C13" s="85"/>
      <c r="D13" s="85"/>
      <c r="E13" s="85"/>
      <c r="F13" s="86"/>
    </row>
    <row r="14" spans="1:7" s="58" customFormat="1" ht="12.5">
      <c r="A14" s="66" t="s">
        <v>125</v>
      </c>
      <c r="B14" s="67"/>
      <c r="C14" s="67"/>
      <c r="D14" s="78">
        <f t="shared" si="0"/>
        <v>0</v>
      </c>
      <c r="E14" s="67"/>
      <c r="F14" s="69">
        <f t="shared" si="1"/>
        <v>0</v>
      </c>
    </row>
    <row r="15" spans="1:7" s="58" customFormat="1" ht="12.5">
      <c r="A15" s="66" t="s">
        <v>126</v>
      </c>
      <c r="B15" s="67"/>
      <c r="C15" s="67"/>
      <c r="D15" s="78">
        <f t="shared" si="0"/>
        <v>0</v>
      </c>
      <c r="E15" s="67"/>
      <c r="F15" s="69">
        <f t="shared" si="1"/>
        <v>0</v>
      </c>
    </row>
    <row r="16" spans="1:7" s="58" customFormat="1" ht="12.5">
      <c r="A16" s="66" t="s">
        <v>127</v>
      </c>
      <c r="B16" s="67"/>
      <c r="C16" s="67"/>
      <c r="D16" s="78">
        <f t="shared" si="0"/>
        <v>0</v>
      </c>
      <c r="E16" s="67"/>
      <c r="F16" s="69">
        <f t="shared" si="1"/>
        <v>0</v>
      </c>
    </row>
    <row r="17" spans="1:6" s="58" customFormat="1" ht="12.5">
      <c r="A17" s="66" t="s">
        <v>128</v>
      </c>
      <c r="B17" s="67"/>
      <c r="C17" s="67"/>
      <c r="D17" s="78">
        <f t="shared" si="0"/>
        <v>0</v>
      </c>
      <c r="E17" s="67"/>
      <c r="F17" s="69">
        <f t="shared" si="1"/>
        <v>0</v>
      </c>
    </row>
    <row r="18" spans="1:6" s="58" customFormat="1" ht="12.5">
      <c r="A18" s="66"/>
      <c r="B18" s="78"/>
      <c r="C18" s="78"/>
      <c r="D18" s="78"/>
      <c r="E18" s="78"/>
      <c r="F18" s="69"/>
    </row>
    <row r="19" spans="1:6" s="58" customFormat="1" ht="13.5" thickBot="1">
      <c r="A19" s="79" t="s">
        <v>129</v>
      </c>
      <c r="B19" s="80"/>
      <c r="C19" s="80"/>
      <c r="D19" s="80"/>
      <c r="E19" s="80"/>
      <c r="F19" s="81">
        <f>SUM(F9:F17)</f>
        <v>0</v>
      </c>
    </row>
    <row r="20" spans="1:6" ht="15" thickTop="1"/>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19"/>
  <sheetViews>
    <sheetView workbookViewId="0">
      <selection activeCell="A22" sqref="A22"/>
    </sheetView>
  </sheetViews>
  <sheetFormatPr defaultRowHeight="14.5"/>
  <cols>
    <col min="1" max="1" width="44.54296875" customWidth="1"/>
    <col min="2" max="2" width="17" customWidth="1"/>
    <col min="3" max="3" width="13.7265625" customWidth="1"/>
    <col min="4" max="4" width="19" customWidth="1"/>
    <col min="5" max="5" width="16" customWidth="1"/>
    <col min="6" max="6" width="10.1796875" bestFit="1" customWidth="1"/>
    <col min="7" max="7" width="11.26953125" customWidth="1"/>
  </cols>
  <sheetData>
    <row r="1" spans="1:7">
      <c r="A1" s="1">
        <f>'Capital Req Ratio'!B1</f>
        <v>0</v>
      </c>
      <c r="B1" s="56"/>
      <c r="G1" s="3" t="s">
        <v>130</v>
      </c>
    </row>
    <row r="2" spans="1:7">
      <c r="A2" s="1" t="str">
        <f>'Capital Req Ratio'!B2</f>
        <v>Domestic Company</v>
      </c>
      <c r="B2" s="56"/>
    </row>
    <row r="3" spans="1:7">
      <c r="A3" s="87" t="s">
        <v>131</v>
      </c>
    </row>
    <row r="5" spans="1:7">
      <c r="A5" s="88"/>
      <c r="B5" s="89" t="s">
        <v>31</v>
      </c>
      <c r="C5" s="90" t="s">
        <v>37</v>
      </c>
      <c r="D5" s="90" t="s">
        <v>71</v>
      </c>
      <c r="E5" s="90" t="s">
        <v>47</v>
      </c>
      <c r="F5" s="90" t="s">
        <v>53</v>
      </c>
      <c r="G5" s="91" t="s">
        <v>58</v>
      </c>
    </row>
    <row r="6" spans="1:7" s="96" customFormat="1" ht="52">
      <c r="A6" s="92" t="s">
        <v>132</v>
      </c>
      <c r="B6" s="93" t="s">
        <v>133</v>
      </c>
      <c r="C6" s="94" t="s">
        <v>134</v>
      </c>
      <c r="D6" s="94" t="s">
        <v>135</v>
      </c>
      <c r="E6" s="94" t="s">
        <v>136</v>
      </c>
      <c r="F6" s="94" t="s">
        <v>137</v>
      </c>
      <c r="G6" s="95" t="s">
        <v>138</v>
      </c>
    </row>
    <row r="7" spans="1:7" s="96" customFormat="1" ht="15.75" customHeight="1">
      <c r="A7" s="97"/>
      <c r="B7" s="98" t="s">
        <v>139</v>
      </c>
      <c r="C7" s="99" t="s">
        <v>139</v>
      </c>
      <c r="D7" s="99"/>
      <c r="E7" s="99" t="s">
        <v>139</v>
      </c>
      <c r="F7" s="99"/>
      <c r="G7" s="100" t="s">
        <v>139</v>
      </c>
    </row>
    <row r="8" spans="1:7">
      <c r="A8" s="76" t="s">
        <v>140</v>
      </c>
      <c r="B8" s="101"/>
      <c r="C8" s="102"/>
      <c r="D8" s="102"/>
      <c r="E8" s="102"/>
      <c r="G8" s="103"/>
    </row>
    <row r="9" spans="1:7">
      <c r="A9" s="66" t="s">
        <v>141</v>
      </c>
      <c r="B9" s="67"/>
      <c r="C9" s="67"/>
      <c r="D9" s="104"/>
      <c r="E9" s="102">
        <f>ABS((B9-C9)*D9)</f>
        <v>0</v>
      </c>
      <c r="F9">
        <v>0.02</v>
      </c>
      <c r="G9" s="105">
        <f>F9*E9</f>
        <v>0</v>
      </c>
    </row>
    <row r="10" spans="1:7">
      <c r="A10" s="66" t="s">
        <v>142</v>
      </c>
      <c r="B10" s="67"/>
      <c r="C10" s="67"/>
      <c r="D10" s="104"/>
      <c r="E10" s="102">
        <f>ABS((B10-C10)*D10)</f>
        <v>0</v>
      </c>
      <c r="F10">
        <v>0.02</v>
      </c>
      <c r="G10" s="105">
        <f>F10*E10</f>
        <v>0</v>
      </c>
    </row>
    <row r="11" spans="1:7">
      <c r="A11" s="66"/>
      <c r="B11" s="106"/>
      <c r="C11" s="107"/>
      <c r="D11" s="102"/>
      <c r="E11" s="102"/>
      <c r="G11" s="105"/>
    </row>
    <row r="12" spans="1:7" ht="15.5">
      <c r="A12" s="76" t="s">
        <v>143</v>
      </c>
      <c r="B12" s="106"/>
      <c r="C12" s="107"/>
      <c r="D12" s="102"/>
      <c r="E12" s="102"/>
      <c r="G12" s="105"/>
    </row>
    <row r="13" spans="1:7">
      <c r="A13" s="66" t="s">
        <v>141</v>
      </c>
      <c r="B13" s="67"/>
      <c r="C13" s="67"/>
      <c r="D13" s="104"/>
      <c r="E13" s="102">
        <f t="shared" ref="E13:E14" si="0">ABS((B13-C13)*D13)</f>
        <v>0</v>
      </c>
      <c r="F13">
        <v>0.08</v>
      </c>
      <c r="G13" s="105">
        <f>F13*E13</f>
        <v>0</v>
      </c>
    </row>
    <row r="14" spans="1:7">
      <c r="A14" s="66" t="s">
        <v>142</v>
      </c>
      <c r="B14" s="67"/>
      <c r="C14" s="67"/>
      <c r="D14" s="104"/>
      <c r="E14" s="102">
        <f t="shared" si="0"/>
        <v>0</v>
      </c>
      <c r="F14">
        <v>0.08</v>
      </c>
      <c r="G14" s="105">
        <f t="shared" ref="G14" si="1">F14*E14</f>
        <v>0</v>
      </c>
    </row>
    <row r="15" spans="1:7">
      <c r="A15" s="108"/>
      <c r="B15" s="106"/>
      <c r="C15" s="107"/>
      <c r="D15" s="102"/>
      <c r="E15" s="102"/>
      <c r="G15" s="105"/>
    </row>
    <row r="16" spans="1:7">
      <c r="A16" s="109" t="s">
        <v>144</v>
      </c>
      <c r="B16" s="106"/>
      <c r="C16" s="107"/>
      <c r="D16" s="102"/>
      <c r="E16" s="102"/>
      <c r="G16" s="105"/>
    </row>
    <row r="17" spans="1:7">
      <c r="A17" s="66" t="s">
        <v>145</v>
      </c>
      <c r="B17" s="67"/>
      <c r="C17" s="67"/>
      <c r="D17" s="104"/>
      <c r="E17" s="102">
        <f t="shared" ref="E17" si="2">ABS((B17-C17)*D17)</f>
        <v>0</v>
      </c>
      <c r="F17" s="104"/>
      <c r="G17" s="105">
        <f t="shared" ref="G17" si="3">F17*E17</f>
        <v>0</v>
      </c>
    </row>
    <row r="18" spans="1:7" ht="15" thickBot="1">
      <c r="A18" s="110" t="s">
        <v>146</v>
      </c>
      <c r="B18" s="111"/>
      <c r="C18" s="112"/>
      <c r="D18" s="112"/>
      <c r="E18" s="112"/>
      <c r="F18" s="113"/>
      <c r="G18" s="114">
        <f>SUM(G8:G15)-G17</f>
        <v>0</v>
      </c>
    </row>
    <row r="19" spans="1:7" ht="15" thickTop="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B4D498DBF93542B63ED7EC2046402E" ma:contentTypeVersion="5" ma:contentTypeDescription="Create a new document." ma:contentTypeScope="" ma:versionID="34662e82dc9e4d2688ded9c8a68dafc6">
  <xsd:schema xmlns:xsd="http://www.w3.org/2001/XMLSchema" xmlns:xs="http://www.w3.org/2001/XMLSchema" xmlns:p="http://schemas.microsoft.com/office/2006/metadata/properties" xmlns:ns2="8b4a0454-9334-4d95-bcd2-892cc1c6e8d6" targetNamespace="http://schemas.microsoft.com/office/2006/metadata/properties" ma:root="true" ma:fieldsID="c00737aa32ae19959d9017ae8442146c" ns2:_="">
    <xsd:import namespace="8b4a0454-9334-4d95-bcd2-892cc1c6e8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a0454-9334-4d95-bcd2-892cc1c6e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471FEA-934D-407E-945F-99C471EC6FCD}"/>
</file>

<file path=customXml/itemProps2.xml><?xml version="1.0" encoding="utf-8"?>
<ds:datastoreItem xmlns:ds="http://schemas.openxmlformats.org/officeDocument/2006/customXml" ds:itemID="{087AEC3E-D02B-43DB-9F4B-CFB38C4BAABD}"/>
</file>

<file path=customXml/itemProps3.xml><?xml version="1.0" encoding="utf-8"?>
<ds:datastoreItem xmlns:ds="http://schemas.openxmlformats.org/officeDocument/2006/customXml" ds:itemID="{19616F18-91C7-45AC-A3CC-49BDE69D85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Capital Req Ratio</vt:lpstr>
      <vt:lpstr>Capital Available - Branch</vt:lpstr>
      <vt:lpstr>Capital Available - Domestic</vt:lpstr>
      <vt:lpstr>Capital Available - Branch(QIS)</vt:lpstr>
      <vt:lpstr>Capital Avail - Domestic (QIS)</vt:lpstr>
      <vt:lpstr>Asset Default Risk</vt:lpstr>
      <vt:lpstr>Asset Default Risk (QIS)</vt:lpstr>
      <vt:lpstr>Off Balance Sheet Risk</vt:lpstr>
      <vt:lpstr>Foreign Currency Mismatch Risk</vt:lpstr>
      <vt:lpstr>Foreign Currency Mismatch (QIS)</vt:lpstr>
      <vt:lpstr>Asset Liability Mismatch Risk</vt:lpstr>
      <vt:lpstr>Asset Liability Mismatch (QIS)</vt:lpstr>
      <vt:lpstr>Mortality Risk</vt:lpstr>
      <vt:lpstr>Mortality Risk (QIS)</vt:lpstr>
      <vt:lpstr>Morbidity Risk</vt:lpstr>
      <vt:lpstr>Morbidity Risk (QIS)</vt:lpstr>
      <vt:lpstr>Lapse Risk</vt:lpstr>
      <vt:lpstr>Lapse Risk (QIS)</vt:lpstr>
      <vt:lpstr>Interest Margin Risk</vt:lpstr>
      <vt:lpstr>Interest Margin Risk (QIS)</vt:lpstr>
      <vt:lpstr>Disclosure Items</vt:lpstr>
      <vt:lpstr>Insurance Liability Recon</vt:lpstr>
      <vt:lpstr>IFRS17 Balance Sheet</vt:lpstr>
      <vt:lpstr>Discount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Balkissoon</dc:creator>
  <cp:lastModifiedBy>Simone Balkissoon</cp:lastModifiedBy>
  <dcterms:created xsi:type="dcterms:W3CDTF">2022-04-26T15:07:44Z</dcterms:created>
  <dcterms:modified xsi:type="dcterms:W3CDTF">2023-07-05T18:27:02Z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712cef-7f2e-4ff6-bc72-fc5d119f50a1_Enabled">
    <vt:lpwstr>true</vt:lpwstr>
  </property>
  <property fmtid="{D5CDD505-2E9C-101B-9397-08002B2CF9AE}" pid="3" name="MSIP_Label_0e712cef-7f2e-4ff6-bc72-fc5d119f50a1_SetDate">
    <vt:lpwstr>2022-04-26T15:07:45Z</vt:lpwstr>
  </property>
  <property fmtid="{D5CDD505-2E9C-101B-9397-08002B2CF9AE}" pid="4" name="MSIP_Label_0e712cef-7f2e-4ff6-bc72-fc5d119f50a1_Method">
    <vt:lpwstr>Standard</vt:lpwstr>
  </property>
  <property fmtid="{D5CDD505-2E9C-101B-9397-08002B2CF9AE}" pid="5" name="MSIP_Label_0e712cef-7f2e-4ff6-bc72-fc5d119f50a1_Name">
    <vt:lpwstr>Company Confidential</vt:lpwstr>
  </property>
  <property fmtid="{D5CDD505-2E9C-101B-9397-08002B2CF9AE}" pid="6" name="MSIP_Label_0e712cef-7f2e-4ff6-bc72-fc5d119f50a1_SiteId">
    <vt:lpwstr>7565b51c-5e87-48eb-bc80-252b20bc1ade</vt:lpwstr>
  </property>
  <property fmtid="{D5CDD505-2E9C-101B-9397-08002B2CF9AE}" pid="7" name="MSIP_Label_0e712cef-7f2e-4ff6-bc72-fc5d119f50a1_ActionId">
    <vt:lpwstr>88da0a3d-6fd9-48d9-9ded-f59d5096c707</vt:lpwstr>
  </property>
  <property fmtid="{D5CDD505-2E9C-101B-9397-08002B2CF9AE}" pid="8" name="MSIP_Label_0e712cef-7f2e-4ff6-bc72-fc5d119f50a1_ContentBits">
    <vt:lpwstr>0</vt:lpwstr>
  </property>
  <property fmtid="{D5CDD505-2E9C-101B-9397-08002B2CF9AE}" pid="9" name="ContentTypeId">
    <vt:lpwstr>0x010100F1B4D498DBF93542B63ED7EC2046402E</vt:lpwstr>
  </property>
</Properties>
</file>