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omments3.xml" ContentType="application/vnd.openxmlformats-officedocument.spreadsheetml.comments+xml"/>
  <Override PartName="/xl/customProperty6.bin" ContentType="application/vnd.openxmlformats-officedocument.spreadsheetml.customProperty"/>
  <Override PartName="/xl/comments4.xml" ContentType="application/vnd.openxmlformats-officedocument.spreadsheetml.comments+xml"/>
  <Override PartName="/xl/customProperty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5.xml" ContentType="application/vnd.openxmlformats-officedocument.spreadsheetml.comments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8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oit.com\fs\TOR\PUBLIC\Pension Consulting\Regulatory\Reg\Clients\B\BAHAMAS\General Insurance\RBC Framework\QIS 2023\"/>
    </mc:Choice>
  </mc:AlternateContent>
  <xr:revisionPtr revIDLastSave="0" documentId="8_{68FD8EF0-D4DB-4329-B70C-1CCA5185AB93}" xr6:coauthVersionLast="47" xr6:coauthVersionMax="47" xr10:uidLastSave="{00000000-0000-0000-0000-000000000000}"/>
  <bookViews>
    <workbookView xWindow="-110" yWindow="-110" windowWidth="19420" windowHeight="10420" tabRatio="918" firstSheet="2" activeTab="6" xr2:uid="{00000000-000D-0000-FFFF-FFFF00000000}"/>
  </bookViews>
  <sheets>
    <sheet name="Capital Req Ratio IFRS" sheetId="30" r:id="rId1"/>
    <sheet name="Capital Available - Branch" sheetId="2" r:id="rId2"/>
    <sheet name="Capital Avail - Branch IFRS" sheetId="32" r:id="rId3"/>
    <sheet name="Capital Available - Domestic" sheetId="17" r:id="rId4"/>
    <sheet name="Capital Avail Domestic IFRS" sheetId="33" r:id="rId5"/>
    <sheet name="Asset Default Risk" sheetId="18" r:id="rId6"/>
    <sheet name="Asset Default Risk IFRS" sheetId="36" r:id="rId7"/>
    <sheet name="Off Balance Sheet Risk" sheetId="5" r:id="rId8"/>
    <sheet name="Foreign Currency Mismatch Risk" sheetId="6" r:id="rId9"/>
    <sheet name="Foreign Currency Mismatch IFRS" sheetId="34" r:id="rId10"/>
    <sheet name="Premium Adequacy Risk" sheetId="21" r:id="rId11"/>
    <sheet name="Premium Adequacy Risk IFRS" sheetId="38" r:id="rId12"/>
    <sheet name="Outstanding Claims Risk" sheetId="22" r:id="rId13"/>
    <sheet name="Outstanding Claims Risk IFRS" sheetId="31" r:id="rId14"/>
    <sheet name="Catastrophe Risk (1)" sheetId="27" r:id="rId15"/>
    <sheet name="Catastrophe Risk (2)" sheetId="26" r:id="rId16"/>
    <sheet name="Reinsurance" sheetId="28" r:id="rId17"/>
    <sheet name="IFRS 17 Balance Sheet" sheetId="37" r:id="rId18"/>
    <sheet name="__nAxPro_Settings__" sheetId="20" state="veryHidden" r:id="rId19"/>
  </sheets>
  <externalReferences>
    <externalReference r:id="rId20"/>
    <externalReference r:id="rId21"/>
    <externalReference r:id="rId22"/>
  </externalReferences>
  <definedNames>
    <definedName name="__nAxPro_column__" localSheetId="5" hidden="1">'Asset Default Risk'!$XFD:$XFD</definedName>
    <definedName name="__nAxPro_column__" localSheetId="6" hidden="1">'Asset Default Risk IFRS'!$XFD:$XFD</definedName>
    <definedName name="__nAxPro_column__" localSheetId="2" hidden="1">'Capital Avail - Branch IFRS'!$XFD:$XFD</definedName>
    <definedName name="__nAxPro_column__" localSheetId="4" hidden="1">'Capital Avail Domestic IFRS'!$XFD:$XFD</definedName>
    <definedName name="__nAxPro_column__" localSheetId="1" hidden="1">'Capital Available - Branch'!$XFD:$XFD</definedName>
    <definedName name="__nAxPro_column__" localSheetId="3" hidden="1">'Capital Available - Domestic'!$XFD:$XFD</definedName>
    <definedName name="__nAxPro_column__" localSheetId="0" hidden="1">'Capital Req Ratio IFRS'!$XFD:$XFD</definedName>
    <definedName name="__nAxPro_column__" localSheetId="14" hidden="1">'Catastrophe Risk (1)'!$XFD:$XFD</definedName>
    <definedName name="__nAxPro_column__" localSheetId="15" hidden="1">'Catastrophe Risk (2)'!$XFD:$XFD</definedName>
    <definedName name="__nAxPro_column__" localSheetId="9" hidden="1">'Foreign Currency Mismatch IFRS'!$XFD:$XFD</definedName>
    <definedName name="__nAxPro_column__" localSheetId="8" hidden="1">'Foreign Currency Mismatch Risk'!$XFD:$XFD</definedName>
    <definedName name="__nAxPro_column__" localSheetId="17" hidden="1">'IFRS 17 Balance Sheet'!$XFD:$XFD</definedName>
    <definedName name="__nAxPro_column__" localSheetId="7" hidden="1">'Off Balance Sheet Risk'!$XFD:$XFD</definedName>
    <definedName name="__nAxPro_column__" localSheetId="12" hidden="1">'Outstanding Claims Risk'!$XFD:$XFD</definedName>
    <definedName name="__nAxPro_column__" localSheetId="13" hidden="1">'Outstanding Claims Risk IFRS'!$XFD:$XFD</definedName>
    <definedName name="__nAxPro_column__" localSheetId="10" hidden="1">'Premium Adequacy Risk'!$XFD:$XFD</definedName>
    <definedName name="__nAxPro_column__" localSheetId="11" hidden="1">'Premium Adequacy Risk IFRS'!$XFD:$XFD</definedName>
    <definedName name="__nAxPro_column__" localSheetId="16" hidden="1">Reinsurance!$XFD:$XFD</definedName>
    <definedName name="__nAxPro_row__" localSheetId="5" hidden="1">'Asset Default Risk'!$1048576:$1048576</definedName>
    <definedName name="__nAxPro_row__" localSheetId="6" hidden="1">'Asset Default Risk IFRS'!$1048576:$1048576</definedName>
    <definedName name="__nAxPro_row__" localSheetId="2" hidden="1">'Capital Avail - Branch IFRS'!$1048576:$1048576</definedName>
    <definedName name="__nAxPro_row__" localSheetId="4" hidden="1">'Capital Avail Domestic IFRS'!$1048576:$1048576</definedName>
    <definedName name="__nAxPro_row__" localSheetId="1" hidden="1">'Capital Available - Branch'!$1048576:$1048576</definedName>
    <definedName name="__nAxPro_row__" localSheetId="3" hidden="1">'Capital Available - Domestic'!$1048576:$1048576</definedName>
    <definedName name="__nAxPro_row__" localSheetId="0" hidden="1">'Capital Req Ratio IFRS'!$1048576:$1048576</definedName>
    <definedName name="__nAxPro_row__" localSheetId="14" hidden="1">'Catastrophe Risk (1)'!$1048576:$1048576</definedName>
    <definedName name="__nAxPro_row__" localSheetId="15" hidden="1">'Catastrophe Risk (2)'!$1048576:$1048576</definedName>
    <definedName name="__nAxPro_row__" localSheetId="9" hidden="1">'Foreign Currency Mismatch IFRS'!$1048576:$1048576</definedName>
    <definedName name="__nAxPro_row__" localSheetId="8" hidden="1">'Foreign Currency Mismatch Risk'!$1048576:$1048576</definedName>
    <definedName name="__nAxPro_row__" localSheetId="17" hidden="1">'IFRS 17 Balance Sheet'!$1048576:$1048576</definedName>
    <definedName name="__nAxPro_row__" localSheetId="7" hidden="1">'Off Balance Sheet Risk'!$1048576:$1048576</definedName>
    <definedName name="__nAxPro_row__" localSheetId="12" hidden="1">'Outstanding Claims Risk'!$1048576:$1048576</definedName>
    <definedName name="__nAxPro_row__" localSheetId="13" hidden="1">'Outstanding Claims Risk IFRS'!$1048576:$1048576</definedName>
    <definedName name="__nAxPro_row__" localSheetId="10" hidden="1">'Premium Adequacy Risk'!$1048576:$1048576</definedName>
    <definedName name="__nAxPro_row__" localSheetId="11" hidden="1">'Premium Adequacy Risk IFRS'!$1048576:$1048576</definedName>
    <definedName name="__nAxPro_row__" localSheetId="16" hidden="1">Reinsurance!$1048576:$1048576</definedName>
    <definedName name="_err1">[1]Errors!#REF!</definedName>
    <definedName name="_Fill" hidden="1">#REF!</definedName>
    <definedName name="_INS10030">#REF!</definedName>
    <definedName name="_Key1" hidden="1">#REF!</definedName>
    <definedName name="_Order1" hidden="1">255</definedName>
    <definedName name="_Order2" hidden="1">255</definedName>
    <definedName name="_PG09015">#REF!</definedName>
    <definedName name="_PG10040">#REF!</definedName>
    <definedName name="_PG70003">#REF!</definedName>
    <definedName name="_PG87038">#REF!</definedName>
    <definedName name="_PG9066">#REF!</definedName>
    <definedName name="_Sort" hidden="1">#REF!</definedName>
    <definedName name="asc">#REF!</definedName>
    <definedName name="Ascii_Sum">[1]NumAscii!#REF!</definedName>
    <definedName name="form">[1]Errors!#REF!</definedName>
    <definedName name="IN10030X">#REF!</definedName>
    <definedName name="IN10030Y">#REF!</definedName>
    <definedName name="LYTB">'[2]Carry Forward'!#REF!</definedName>
    <definedName name="OUTASCI">#REF!</definedName>
    <definedName name="PageRef">#REF!</definedName>
    <definedName name="pagetbl">#REF!</definedName>
    <definedName name="PGCHECK">[3]Errors!#REF!</definedName>
    <definedName name="pgref1">[1]Errors!#REF!</definedName>
    <definedName name="_xlnm.Print_Titles" localSheetId="1">'Capital Available - Branch'!$2:$4</definedName>
    <definedName name="_xlnm.Print_Titles" localSheetId="3">'Capital Available - Domestic'!$2:$4</definedName>
    <definedName name="PZZZ">#REF!</definedName>
    <definedName name="RevB">'[3]Trans. Form'!#REF!</definedName>
    <definedName name="RevC">'[3]Trans. Form'!#REF!</definedName>
    <definedName name="RevD">'[3]Trans. Form'!#REF!</definedName>
    <definedName name="Taam_sum">#REF!</definedName>
    <definedName name="taamdata">#REF!</definedName>
    <definedName name="taamdataex">#REF!</definedName>
    <definedName name="taamdatain">#REF!</definedName>
    <definedName name="TAAMSUM">#REF!</definedName>
    <definedName name="TEMP">#REF!</definedName>
    <definedName name="tempstr">#REF!</definedName>
    <definedName name="tempstr1">#REF!</definedName>
    <definedName name="tempstr2">#REF!</definedName>
    <definedName name="tempstr3">#REF!</definedName>
    <definedName name="varpage">#REF!</definedName>
    <definedName name="warn1">[1]Errors!#REF!</definedName>
    <definedName name="XR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3" l="1"/>
  <c r="A3" i="17"/>
  <c r="A3" i="32"/>
  <c r="A3" i="2"/>
  <c r="A2" i="33"/>
  <c r="A1" i="33"/>
  <c r="A2" i="17"/>
  <c r="A1" i="17"/>
  <c r="A2" i="32"/>
  <c r="A1" i="32"/>
  <c r="A2" i="2"/>
  <c r="A1" i="2"/>
  <c r="C49" i="30"/>
  <c r="C46" i="30"/>
  <c r="C41" i="30"/>
  <c r="B41" i="30"/>
  <c r="C40" i="30"/>
  <c r="C39" i="30"/>
  <c r="B39" i="30"/>
  <c r="C36" i="30"/>
  <c r="C30" i="30"/>
  <c r="C12" i="30"/>
  <c r="L10" i="38"/>
  <c r="J17" i="38"/>
  <c r="J16" i="38"/>
  <c r="J15" i="38"/>
  <c r="J14" i="38"/>
  <c r="J13" i="38"/>
  <c r="J12" i="38"/>
  <c r="J11" i="38"/>
  <c r="J10" i="38"/>
  <c r="D17" i="38"/>
  <c r="D16" i="38"/>
  <c r="H16" i="38" s="1"/>
  <c r="L16" i="38" s="1"/>
  <c r="D15" i="38"/>
  <c r="D14" i="38"/>
  <c r="D13" i="38"/>
  <c r="D12" i="38"/>
  <c r="D11" i="38"/>
  <c r="D10" i="38"/>
  <c r="G17" i="38"/>
  <c r="G16" i="38"/>
  <c r="G15" i="38"/>
  <c r="G14" i="38"/>
  <c r="G13" i="38"/>
  <c r="G12" i="38"/>
  <c r="G11" i="38"/>
  <c r="G10" i="38"/>
  <c r="H17" i="38"/>
  <c r="L17" i="38" s="1"/>
  <c r="H15" i="38"/>
  <c r="L15" i="38" s="1"/>
  <c r="H14" i="38"/>
  <c r="L14" i="38" s="1"/>
  <c r="H13" i="38"/>
  <c r="H12" i="38"/>
  <c r="H11" i="38"/>
  <c r="L11" i="38" s="1"/>
  <c r="J19" i="28"/>
  <c r="J21" i="28"/>
  <c r="K21" i="28"/>
  <c r="K19" i="28"/>
  <c r="K18" i="28"/>
  <c r="J18" i="28"/>
  <c r="K17" i="28"/>
  <c r="J17" i="28"/>
  <c r="K16" i="28"/>
  <c r="J16" i="28"/>
  <c r="K15" i="28"/>
  <c r="J15" i="28"/>
  <c r="K14" i="28"/>
  <c r="J14" i="28"/>
  <c r="K13" i="28"/>
  <c r="J13" i="28"/>
  <c r="K12" i="28"/>
  <c r="J12" i="28"/>
  <c r="K11" i="28"/>
  <c r="J11" i="28"/>
  <c r="K10" i="28"/>
  <c r="J10" i="28"/>
  <c r="K9" i="28"/>
  <c r="J9" i="28"/>
  <c r="K8" i="28"/>
  <c r="J8" i="28"/>
  <c r="I8" i="28"/>
  <c r="H8" i="28"/>
  <c r="B45" i="37"/>
  <c r="B43" i="37"/>
  <c r="B38" i="37"/>
  <c r="B46" i="37" s="1"/>
  <c r="B23" i="37"/>
  <c r="L13" i="38" l="1"/>
  <c r="L12" i="38"/>
  <c r="H10" i="38"/>
  <c r="L19" i="38" s="1"/>
  <c r="D17" i="31" l="1"/>
  <c r="F17" i="31" s="1"/>
  <c r="B51" i="36" l="1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5" i="36"/>
  <c r="D34" i="36"/>
  <c r="D33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B14" i="30"/>
  <c r="D53" i="36" l="1"/>
  <c r="C9" i="30" s="1"/>
  <c r="I19" i="28"/>
  <c r="H19" i="28"/>
  <c r="I18" i="28"/>
  <c r="H18" i="28"/>
  <c r="I17" i="28"/>
  <c r="H17" i="28"/>
  <c r="I16" i="28"/>
  <c r="H16" i="28"/>
  <c r="I15" i="28"/>
  <c r="H15" i="28"/>
  <c r="I14" i="28"/>
  <c r="H14" i="28"/>
  <c r="I13" i="28"/>
  <c r="H13" i="28"/>
  <c r="I12" i="28"/>
  <c r="H12" i="28"/>
  <c r="I11" i="28"/>
  <c r="H11" i="28"/>
  <c r="I10" i="28"/>
  <c r="H10" i="28"/>
  <c r="I9" i="28"/>
  <c r="H9" i="28"/>
  <c r="D16" i="31" l="1"/>
  <c r="F16" i="31" s="1"/>
  <c r="D15" i="31"/>
  <c r="F15" i="31" s="1"/>
  <c r="D14" i="31"/>
  <c r="F14" i="31" s="1"/>
  <c r="D13" i="31"/>
  <c r="F13" i="31" s="1"/>
  <c r="D12" i="31"/>
  <c r="F12" i="31" s="1"/>
  <c r="D11" i="31"/>
  <c r="F11" i="31" s="1"/>
  <c r="E17" i="34" l="1"/>
  <c r="G17" i="34" s="1"/>
  <c r="E14" i="34"/>
  <c r="G14" i="34" s="1"/>
  <c r="E13" i="34"/>
  <c r="G13" i="34" s="1"/>
  <c r="E10" i="34"/>
  <c r="G10" i="34" s="1"/>
  <c r="E9" i="34"/>
  <c r="G9" i="34" s="1"/>
  <c r="C29" i="30"/>
  <c r="C28" i="30"/>
  <c r="C27" i="30"/>
  <c r="C26" i="30"/>
  <c r="D47" i="33"/>
  <c r="D44" i="33"/>
  <c r="D35" i="33"/>
  <c r="D34" i="33"/>
  <c r="D33" i="33"/>
  <c r="D32" i="33"/>
  <c r="D18" i="33"/>
  <c r="D10" i="33"/>
  <c r="D14" i="33" s="1"/>
  <c r="C35" i="30"/>
  <c r="C34" i="30"/>
  <c r="C33" i="30"/>
  <c r="D15" i="32"/>
  <c r="D10" i="32"/>
  <c r="B35" i="30"/>
  <c r="B34" i="30"/>
  <c r="B33" i="30"/>
  <c r="B29" i="30"/>
  <c r="B28" i="30"/>
  <c r="B27" i="30"/>
  <c r="B26" i="30"/>
  <c r="D24" i="33" l="1"/>
  <c r="D49" i="33"/>
  <c r="D16" i="32"/>
  <c r="D20" i="33"/>
  <c r="E20" i="33" s="1"/>
  <c r="G18" i="34"/>
  <c r="C11" i="30" s="1"/>
  <c r="D10" i="31"/>
  <c r="F10" i="31" s="1"/>
  <c r="C44" i="30" l="1"/>
  <c r="C43" i="30"/>
  <c r="F20" i="31"/>
  <c r="C13" i="30" s="1"/>
  <c r="D27" i="33"/>
  <c r="D29" i="33" s="1"/>
  <c r="D36" i="33"/>
  <c r="D38" i="33" s="1"/>
  <c r="D39" i="33" s="1"/>
  <c r="D41" i="33" s="1"/>
  <c r="D50" i="33" s="1"/>
  <c r="C21" i="28"/>
  <c r="I21" i="28" s="1"/>
  <c r="D21" i="28"/>
  <c r="E21" i="28"/>
  <c r="B21" i="28"/>
  <c r="H21" i="28" s="1"/>
  <c r="D20" i="27" l="1"/>
  <c r="D19" i="27"/>
  <c r="D18" i="27"/>
  <c r="D17" i="27"/>
  <c r="D16" i="27"/>
  <c r="D15" i="27"/>
  <c r="D14" i="27"/>
  <c r="D13" i="27"/>
  <c r="D12" i="27"/>
  <c r="D11" i="27"/>
  <c r="D10" i="27"/>
  <c r="D9" i="27"/>
  <c r="D22" i="27" s="1"/>
  <c r="C14" i="30" s="1"/>
  <c r="C17" i="26" l="1"/>
  <c r="D17" i="26"/>
  <c r="E17" i="26"/>
  <c r="F17" i="26"/>
  <c r="G17" i="26"/>
  <c r="B17" i="26"/>
  <c r="I16" i="26"/>
  <c r="H16" i="26"/>
  <c r="I15" i="26"/>
  <c r="H15" i="26"/>
  <c r="I14" i="26"/>
  <c r="H14" i="26"/>
  <c r="I11" i="26"/>
  <c r="E26" i="26" s="1"/>
  <c r="H11" i="26"/>
  <c r="D26" i="26" s="1"/>
  <c r="I10" i="26"/>
  <c r="E25" i="26" s="1"/>
  <c r="H10" i="26"/>
  <c r="D25" i="26" s="1"/>
  <c r="H17" i="26" l="1"/>
  <c r="I17" i="26"/>
  <c r="E27" i="26"/>
  <c r="D27" i="26"/>
  <c r="D29" i="26" s="1"/>
  <c r="D30" i="26" s="1"/>
  <c r="B15" i="30" s="1"/>
  <c r="C15" i="30" l="1"/>
  <c r="E9" i="21" l="1"/>
  <c r="D35" i="17" l="1"/>
  <c r="D34" i="17"/>
  <c r="D33" i="17"/>
  <c r="D32" i="17"/>
  <c r="D10" i="17"/>
  <c r="E11" i="21" l="1"/>
  <c r="D9" i="22"/>
  <c r="D11" i="22" s="1"/>
  <c r="B13" i="30" l="1"/>
  <c r="B12" i="30"/>
  <c r="B51" i="18" l="1"/>
  <c r="D31" i="18"/>
  <c r="D22" i="18" l="1"/>
  <c r="D20" i="18"/>
  <c r="D18" i="18"/>
  <c r="D12" i="18" l="1"/>
  <c r="D11" i="18"/>
  <c r="D9" i="18"/>
  <c r="D50" i="18" l="1"/>
  <c r="D49" i="18"/>
  <c r="D48" i="18"/>
  <c r="D47" i="18"/>
  <c r="D46" i="18"/>
  <c r="D45" i="18"/>
  <c r="D44" i="18"/>
  <c r="D43" i="18"/>
  <c r="D42" i="18"/>
  <c r="D40" i="18"/>
  <c r="D39" i="18"/>
  <c r="D38" i="18"/>
  <c r="D37" i="18"/>
  <c r="D30" i="18"/>
  <c r="D29" i="18"/>
  <c r="D28" i="18"/>
  <c r="D27" i="18"/>
  <c r="D26" i="18"/>
  <c r="D25" i="18"/>
  <c r="D24" i="18"/>
  <c r="D23" i="18"/>
  <c r="D21" i="18"/>
  <c r="D19" i="18"/>
  <c r="D17" i="18"/>
  <c r="D16" i="18"/>
  <c r="D15" i="18"/>
  <c r="D14" i="18"/>
  <c r="D13" i="18"/>
  <c r="D44" i="17" l="1"/>
  <c r="D47" i="17"/>
  <c r="D49" i="17" l="1"/>
  <c r="D14" i="17" l="1"/>
  <c r="D15" i="2" l="1"/>
  <c r="D35" i="18"/>
  <c r="D34" i="18"/>
  <c r="D33" i="18"/>
  <c r="D41" i="18"/>
  <c r="D10" i="18"/>
  <c r="D8" i="18"/>
  <c r="D53" i="18" l="1"/>
  <c r="B9" i="30" l="1"/>
  <c r="D10" i="2" l="1"/>
  <c r="D16" i="2" l="1"/>
  <c r="D18" i="17"/>
  <c r="D24" i="17"/>
  <c r="B44" i="30" l="1"/>
  <c r="B50" i="30" s="1"/>
  <c r="B43" i="30"/>
  <c r="B49" i="30" s="1"/>
  <c r="D20" i="17"/>
  <c r="E20" i="17" s="1"/>
  <c r="E17" i="6"/>
  <c r="G17" i="6" s="1"/>
  <c r="E14" i="6"/>
  <c r="G14" i="6" s="1"/>
  <c r="E13" i="6"/>
  <c r="G13" i="6" s="1"/>
  <c r="E10" i="6"/>
  <c r="G10" i="6" s="1"/>
  <c r="E9" i="6"/>
  <c r="G9" i="6" s="1"/>
  <c r="D17" i="5"/>
  <c r="F17" i="5" s="1"/>
  <c r="D16" i="5"/>
  <c r="F16" i="5" s="1"/>
  <c r="D15" i="5"/>
  <c r="F15" i="5" s="1"/>
  <c r="D14" i="5"/>
  <c r="F14" i="5" s="1"/>
  <c r="D12" i="5"/>
  <c r="F12" i="5" s="1"/>
  <c r="D11" i="5"/>
  <c r="F11" i="5" s="1"/>
  <c r="D10" i="5"/>
  <c r="F10" i="5" s="1"/>
  <c r="D9" i="5"/>
  <c r="F9" i="5" s="1"/>
  <c r="B46" i="30" l="1"/>
  <c r="B47" i="30"/>
  <c r="F19" i="5"/>
  <c r="G18" i="6"/>
  <c r="B11" i="30" s="1"/>
  <c r="D27" i="17"/>
  <c r="D29" i="17" s="1"/>
  <c r="D36" i="17"/>
  <c r="B10" i="30" l="1"/>
  <c r="C10" i="30"/>
  <c r="C17" i="30" s="1"/>
  <c r="C20" i="30" s="1"/>
  <c r="D38" i="17"/>
  <c r="D39" i="17" s="1"/>
  <c r="D41" i="17" s="1"/>
  <c r="B17" i="30" l="1"/>
  <c r="B16" i="30"/>
  <c r="C16" i="30"/>
  <c r="C19" i="30" l="1"/>
  <c r="C47" i="30" l="1"/>
  <c r="C50" i="30"/>
  <c r="D5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Please ensure that you select your organization's 'Entity Type.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</authors>
  <commentList>
    <comment ref="A13" authorId="0" shapeId="0" xr:uid="{4287E94A-E6A9-4BF3-B156-797D800C336F}">
      <text>
        <r>
          <rPr>
            <sz val="9"/>
            <color indexed="81"/>
            <rFont val="Tahoma"/>
            <family val="2"/>
          </rPr>
          <t>Actuarial reserves calculated as per IFRS 17 requirements but excluding the Contractual Service Margin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</authors>
  <commentList>
    <comment ref="A5" authorId="0" shapeId="0" xr:uid="{7450FDC6-4978-47E6-9CAA-9E9DDFF59601}">
      <text>
        <r>
          <rPr>
            <sz val="9"/>
            <color indexed="81"/>
            <rFont val="Tahoma"/>
            <family val="2"/>
          </rPr>
          <t>Capital needs to be adjusted for changes in the actuarial liabilities determined in accordance with IFRS 17 requirements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Kencil McPhee</author>
  </authors>
  <commentList>
    <comment ref="B2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Sekayi Campbell</author>
    <author>Kencil McPhee</author>
  </authors>
  <commentList>
    <comment ref="B6" authorId="0" shapeId="0" xr:uid="{3D4D104A-251B-466F-AFC5-93ECBB6C1641}">
      <text>
        <r>
          <rPr>
            <sz val="9"/>
            <color indexed="81"/>
            <rFont val="Tahoma"/>
            <charset val="1"/>
          </rPr>
          <t>IFRS 17 Balance sheet values net of IFRS 9 provisions</t>
        </r>
      </text>
    </comment>
    <comment ref="B25" authorId="1" shapeId="0" xr:uid="{23D9E81F-5C25-43D3-8FC7-28B2A5C7BF65}">
      <text>
        <r>
          <rPr>
            <b/>
            <sz val="9"/>
            <color indexed="81"/>
            <rFont val="Tahoma"/>
            <family val="2"/>
          </rPr>
          <t>Insurers may use the “look through” approach for Mutual Funds for the underlying assets of the fund; using the corresponding factors on a pro rata basis.</t>
        </r>
      </text>
    </comment>
  </commentList>
</comments>
</file>

<file path=xl/sharedStrings.xml><?xml version="1.0" encoding="utf-8"?>
<sst xmlns="http://schemas.openxmlformats.org/spreadsheetml/2006/main" count="646" uniqueCount="310">
  <si>
    <t>$'000</t>
  </si>
  <si>
    <t>Capital Required</t>
  </si>
  <si>
    <t>Other (specify)</t>
  </si>
  <si>
    <t>Total Capital Available</t>
  </si>
  <si>
    <t>BAH$'000</t>
  </si>
  <si>
    <t>Off Balance Sheet Risk Charge</t>
  </si>
  <si>
    <t>Foreign Currency Mismatch Risk Charge</t>
  </si>
  <si>
    <t>Available Capital</t>
  </si>
  <si>
    <t>Gross Tier 1 Capital</t>
  </si>
  <si>
    <t>Net Tier 1 Capital</t>
  </si>
  <si>
    <t>C</t>
  </si>
  <si>
    <t>Preference Shares</t>
  </si>
  <si>
    <t>Hybrid Capital</t>
  </si>
  <si>
    <t>Gross Tier 2A Capital</t>
  </si>
  <si>
    <t>D</t>
  </si>
  <si>
    <t>Subordinated Debt</t>
  </si>
  <si>
    <t>Other Debentures</t>
  </si>
  <si>
    <t>E</t>
  </si>
  <si>
    <t>F</t>
  </si>
  <si>
    <t>G</t>
  </si>
  <si>
    <t>H</t>
  </si>
  <si>
    <t>Total Tier 2 Capital</t>
  </si>
  <si>
    <t>Total Tier 1 and 2 Capital</t>
  </si>
  <si>
    <t>Ordinary shares</t>
  </si>
  <si>
    <t>Retained earnings</t>
  </si>
  <si>
    <t>A</t>
  </si>
  <si>
    <t>B</t>
  </si>
  <si>
    <t>I</t>
  </si>
  <si>
    <t>J</t>
  </si>
  <si>
    <t>Total Deductions</t>
  </si>
  <si>
    <t>C=A-B</t>
  </si>
  <si>
    <t>Investment in financial subsidiaries</t>
  </si>
  <si>
    <t>Back to back placements</t>
  </si>
  <si>
    <t>Pension Plan assets</t>
  </si>
  <si>
    <t>Assets</t>
  </si>
  <si>
    <t>Adjustment for Collateral / Guarantee</t>
  </si>
  <si>
    <t>Factor</t>
  </si>
  <si>
    <t>Required Capital (C*D)</t>
  </si>
  <si>
    <t xml:space="preserve">Factor </t>
  </si>
  <si>
    <t>Amount</t>
  </si>
  <si>
    <t>Net Assets A-B</t>
  </si>
  <si>
    <t>Off Balance Sheet Asset</t>
  </si>
  <si>
    <t>Off Balance Sheet Liability</t>
  </si>
  <si>
    <t>Total Off Balance Sheet Risk Charge</t>
  </si>
  <si>
    <t>Asset 1</t>
  </si>
  <si>
    <t>Asset 2</t>
  </si>
  <si>
    <t>Asset 3</t>
  </si>
  <si>
    <t>Asset 4</t>
  </si>
  <si>
    <t>Liability 1</t>
  </si>
  <si>
    <t>Liability 2</t>
  </si>
  <si>
    <t>Liability 3</t>
  </si>
  <si>
    <t>Liability 4</t>
  </si>
  <si>
    <t>Currency</t>
  </si>
  <si>
    <t>Assets backing liabilities denominated in Currency</t>
  </si>
  <si>
    <t>Liabilities denominated in Currency</t>
  </si>
  <si>
    <t>Countries rated BBB and above</t>
  </si>
  <si>
    <t>Currency 1</t>
  </si>
  <si>
    <t>Currency 2</t>
  </si>
  <si>
    <r>
      <t>Countries rated BBB</t>
    </r>
    <r>
      <rPr>
        <b/>
        <u/>
        <vertAlign val="superscript"/>
        <sz val="10"/>
        <color theme="1"/>
        <rFont val="Arial"/>
        <family val="2"/>
      </rPr>
      <t>-</t>
    </r>
    <r>
      <rPr>
        <b/>
        <u/>
        <sz val="10"/>
        <color theme="1"/>
        <rFont val="Arial"/>
        <family val="2"/>
      </rPr>
      <t xml:space="preserve"> and below</t>
    </r>
  </si>
  <si>
    <t>Exchange Rate used for conversion to Bahamas dollars</t>
  </si>
  <si>
    <t>Total Foreign Exchange Risk Charge</t>
  </si>
  <si>
    <t>Net Open Position in BAH$ (A-B)*C (absolute value)</t>
  </si>
  <si>
    <t>Required Capital (D*E)</t>
  </si>
  <si>
    <t>Mismatch provision in policy liabilities</t>
  </si>
  <si>
    <t>Line of Business</t>
  </si>
  <si>
    <t>Revaluation reserves</t>
  </si>
  <si>
    <t>Other</t>
  </si>
  <si>
    <t>Preference Shares excluded in Tier 1 due to limit</t>
  </si>
  <si>
    <t xml:space="preserve">Tier 2A </t>
  </si>
  <si>
    <t>31 - 60 days outstanding</t>
  </si>
  <si>
    <t>B$'000</t>
  </si>
  <si>
    <t>Capital Requirement Ratio</t>
  </si>
  <si>
    <t>Page 1</t>
  </si>
  <si>
    <t>Page 4</t>
  </si>
  <si>
    <t>Page 5</t>
  </si>
  <si>
    <t>Page 6</t>
  </si>
  <si>
    <t>Deductions</t>
  </si>
  <si>
    <t>Total Assets</t>
  </si>
  <si>
    <t xml:space="preserve">Total Capital Available                                                                                                 </t>
  </si>
  <si>
    <r>
      <t>Deductions -</t>
    </r>
    <r>
      <rPr>
        <sz val="10"/>
        <rFont val="Arial"/>
        <family val="2"/>
      </rPr>
      <t xml:space="preserve"> refer to Guideline 4 A(b)</t>
    </r>
  </si>
  <si>
    <r>
      <t xml:space="preserve">Net Tier 1 Capital </t>
    </r>
    <r>
      <rPr>
        <sz val="10"/>
        <rFont val="Arial"/>
        <family val="2"/>
      </rPr>
      <t>(must be in excess of minimum under Regulation 60)</t>
    </r>
  </si>
  <si>
    <r>
      <t xml:space="preserve">Tier 2 Capital - </t>
    </r>
    <r>
      <rPr>
        <sz val="10"/>
        <rFont val="Arial"/>
        <family val="2"/>
      </rPr>
      <t>refer Guideline 4 (B)</t>
    </r>
  </si>
  <si>
    <r>
      <t xml:space="preserve">Tier 2B </t>
    </r>
    <r>
      <rPr>
        <u/>
        <sz val="10"/>
        <rFont val="Arial"/>
        <family val="2"/>
      </rPr>
      <t>(</t>
    </r>
    <r>
      <rPr>
        <sz val="10"/>
        <rFont val="Arial"/>
        <family val="2"/>
      </rPr>
      <t>Limited Life Instruments)</t>
    </r>
  </si>
  <si>
    <r>
      <t xml:space="preserve">Gross Tier 2B Capital </t>
    </r>
    <r>
      <rPr>
        <sz val="10"/>
        <rFont val="Arial"/>
        <family val="2"/>
      </rPr>
      <t>(limited to 50% of Net Tier 1 Capital)</t>
    </r>
  </si>
  <si>
    <t>I-J</t>
  </si>
  <si>
    <t>Other (specify below)</t>
  </si>
  <si>
    <t>Preference shares (not to exceed 33% of Tier 1 Capital ex Pref Shares)</t>
  </si>
  <si>
    <t xml:space="preserve">Deduct: </t>
  </si>
  <si>
    <t>Unrealized gains on assets (excluding gains on real estate)</t>
  </si>
  <si>
    <r>
      <t xml:space="preserve">Tier 2 Capital Allowed  </t>
    </r>
    <r>
      <rPr>
        <sz val="10"/>
        <rFont val="Arial"/>
        <family val="2"/>
      </rPr>
      <t xml:space="preserve"> (cannot be greater than Tier 1 Capital) </t>
    </r>
    <r>
      <rPr>
        <b/>
        <sz val="10"/>
        <rFont val="Arial"/>
        <family val="2"/>
      </rPr>
      <t xml:space="preserve">           </t>
    </r>
  </si>
  <si>
    <t>Other Assets</t>
  </si>
  <si>
    <t xml:space="preserve">       Statutory Funds held in trust (s.45(4) Insurance Act 2005)</t>
  </si>
  <si>
    <t>Less</t>
  </si>
  <si>
    <t>Total Liabilities and Reserves</t>
  </si>
  <si>
    <t>Total initial deposit (s.43 Insurance Act 2005)</t>
  </si>
  <si>
    <t>Company Name:</t>
  </si>
  <si>
    <t>Page 2(a)</t>
  </si>
  <si>
    <t>Page 2(b)</t>
  </si>
  <si>
    <t>Entity Type:</t>
  </si>
  <si>
    <t>Period End:</t>
  </si>
  <si>
    <t>Asset Default Risk Charge</t>
  </si>
  <si>
    <t>Investment in related parties if not financial subsidiary</t>
  </si>
  <si>
    <t>Receivables from agents:</t>
  </si>
  <si>
    <t>0 - 30 days outstanding</t>
  </si>
  <si>
    <t>Over 60 days outstanding</t>
  </si>
  <si>
    <t>Premium receivables:</t>
  </si>
  <si>
    <t>Accounts receivable</t>
  </si>
  <si>
    <t>Prepayments</t>
  </si>
  <si>
    <t>Equipment and machinery</t>
  </si>
  <si>
    <t>Office, furniture and fixtures</t>
  </si>
  <si>
    <t>Computer software</t>
  </si>
  <si>
    <t>Leasehold improvements</t>
  </si>
  <si>
    <t>Other assets</t>
  </si>
  <si>
    <t>Motor vehicles</t>
  </si>
  <si>
    <t>Goodwill and other intangible assets</t>
  </si>
  <si>
    <t>Total Asset Default Risk Charge</t>
  </si>
  <si>
    <t>Required Capital (A*B)</t>
  </si>
  <si>
    <t>Due from reinsurers</t>
  </si>
  <si>
    <t>Deferred acquisition costs</t>
  </si>
  <si>
    <t>Motor Vehicles</t>
  </si>
  <si>
    <t xml:space="preserve">       Contributed surplus</t>
  </si>
  <si>
    <t>Non-controlling interest</t>
  </si>
  <si>
    <t>Cash, bank balances and bank deposits</t>
  </si>
  <si>
    <t>Government corporation/agency bonds (not guaranteed)</t>
  </si>
  <si>
    <t>Corporate bonds - listed</t>
  </si>
  <si>
    <t>Corporate bonds - non-listed</t>
  </si>
  <si>
    <t>Mortgage loans - performing</t>
  </si>
  <si>
    <t>Mutual funds</t>
  </si>
  <si>
    <t>Other investments</t>
  </si>
  <si>
    <t>Policy loans</t>
  </si>
  <si>
    <t>Interest receivable on investments</t>
  </si>
  <si>
    <t>Land and building (used in operations)</t>
  </si>
  <si>
    <t>Mortgage loans - non-performing (overdue 90 days or more)</t>
  </si>
  <si>
    <t>Treasury notes/bonds</t>
  </si>
  <si>
    <t>Government and government guaranteed securities</t>
  </si>
  <si>
    <t>Treasury bills</t>
  </si>
  <si>
    <t>Bank certificates of deposit</t>
  </si>
  <si>
    <t>Equity securities - non-listed</t>
  </si>
  <si>
    <t>Equity securities - listed</t>
  </si>
  <si>
    <t>Preferred shares - non-listed</t>
  </si>
  <si>
    <t>Preferred shares - listed</t>
  </si>
  <si>
    <t>Other debt instruments - non-listed</t>
  </si>
  <si>
    <t>Other debt instruments - listed</t>
  </si>
  <si>
    <t>Real estate / Investment Property</t>
  </si>
  <si>
    <t>RISK BASED CAPITAL BASIS</t>
  </si>
  <si>
    <t>H-I</t>
  </si>
  <si>
    <t>Premium Adequacy Risk Charge</t>
  </si>
  <si>
    <t>Outstanding Claims Risk Charge</t>
  </si>
  <si>
    <t>Motor, 3rd-party</t>
  </si>
  <si>
    <t>Motor, Other</t>
  </si>
  <si>
    <t>Marine / Aviation / Transport</t>
  </si>
  <si>
    <t>Liability</t>
  </si>
  <si>
    <t>Credit</t>
  </si>
  <si>
    <t>Legal Expense</t>
  </si>
  <si>
    <t>Assistance</t>
  </si>
  <si>
    <t>Miscellaneous / Other</t>
  </si>
  <si>
    <t>Reinsurance (Marine/ Aviation / Transport)</t>
  </si>
  <si>
    <t>Net Premiums</t>
  </si>
  <si>
    <t>Total Catastrophe Risk Charge</t>
  </si>
  <si>
    <t>Risk Charge</t>
  </si>
  <si>
    <t>Outstanding Claims Reserve</t>
  </si>
  <si>
    <t>Total Premium Adequacy Risk Charge</t>
  </si>
  <si>
    <t>Total Outstanding Claims Risk Charge</t>
  </si>
  <si>
    <t>Unrealized gains on assets included in retained earnings or revaluation reserves</t>
  </si>
  <si>
    <t>Unrealized gains on real estate (limited to 20% of Net Tier 1 Capital)</t>
  </si>
  <si>
    <t>All Lines of Business</t>
  </si>
  <si>
    <t>Page 7</t>
  </si>
  <si>
    <t>Page 8</t>
  </si>
  <si>
    <t>Page 9</t>
  </si>
  <si>
    <t>Catastrophe Risk Charge - Method 1</t>
  </si>
  <si>
    <t>CAPITAL REQUIREMENT - General Insurance</t>
  </si>
  <si>
    <t>Reinsurance (Property)</t>
  </si>
  <si>
    <t>Reinsurance (Casualty)</t>
  </si>
  <si>
    <t xml:space="preserve">Net Unearned Premiums </t>
  </si>
  <si>
    <r>
      <t xml:space="preserve">Tier 1 - </t>
    </r>
    <r>
      <rPr>
        <sz val="10"/>
        <rFont val="Arial"/>
        <family val="2"/>
      </rPr>
      <t>refer to Guideline 4 (A)</t>
    </r>
  </si>
  <si>
    <r>
      <t xml:space="preserve">DEDUCTIONS </t>
    </r>
    <r>
      <rPr>
        <sz val="10"/>
        <rFont val="Arial"/>
        <family val="2"/>
      </rPr>
      <t xml:space="preserve">-refer Guideline 4 (C) </t>
    </r>
  </si>
  <si>
    <t>Other (including financial instruments specifically approved by the Commission)</t>
  </si>
  <si>
    <t>Catastrophe Risk Charge (Method 1)</t>
  </si>
  <si>
    <t>Catastrophe Risk Charge (Method 2)</t>
  </si>
  <si>
    <t>Capital Requirement Ratio (Method 1)</t>
  </si>
  <si>
    <t>Capital Requirement Ratio (Method 2)</t>
  </si>
  <si>
    <t>Capital Required (Method 1)</t>
  </si>
  <si>
    <t>Capital Required (Method 2)</t>
  </si>
  <si>
    <t>Capital Surplus/Shortfall (Method 1)</t>
  </si>
  <si>
    <t>Capital Surplus/Shortfall (Method 2)</t>
  </si>
  <si>
    <t>Capital Available (Domestic)</t>
  </si>
  <si>
    <t>Capital Available (Branch)</t>
  </si>
  <si>
    <t>Fire/Property</t>
  </si>
  <si>
    <t>Page 10</t>
  </si>
  <si>
    <t>Components</t>
  </si>
  <si>
    <t>Property*</t>
  </si>
  <si>
    <t>Motor*</t>
  </si>
  <si>
    <t>Other Lines*</t>
  </si>
  <si>
    <t>Total</t>
  </si>
  <si>
    <t>Windstorm</t>
  </si>
  <si>
    <t>Earthquake</t>
  </si>
  <si>
    <t>Probable Maximum Loss:                                     (Windstorm - 250 year return period; Earthquake - 500 year return period)</t>
  </si>
  <si>
    <t>Reinsurance Collectable:</t>
  </si>
  <si>
    <t>Catastrophe Exposed Aggregates</t>
  </si>
  <si>
    <t>Company's  Gross Net Aggregates</t>
  </si>
  <si>
    <t>Facultative (Company Retains Partial  Risk)</t>
  </si>
  <si>
    <t>Facultative (Company Retains No Risk)</t>
  </si>
  <si>
    <t>Gross Aggregates</t>
  </si>
  <si>
    <t>MARGIN REQUIRED FOR CATASTROPHES - MODEL-GENERATED METHOD</t>
  </si>
  <si>
    <t>Particulars</t>
  </si>
  <si>
    <t>Probable Maximum Loss</t>
  </si>
  <si>
    <t>Catastrophe Risk Charge</t>
  </si>
  <si>
    <t xml:space="preserve"> MODEL-GENERATED METHOD</t>
  </si>
  <si>
    <t xml:space="preserve">*Relates ONLY to policies that provide benefits as a result of losses from a catastrophe </t>
  </si>
  <si>
    <r>
      <rPr>
        <sz val="10"/>
        <color indexed="10"/>
        <rFont val="Arial"/>
        <family val="2"/>
      </rPr>
      <t>less</t>
    </r>
    <r>
      <rPr>
        <sz val="10"/>
        <color indexed="8"/>
        <rFont val="Arial"/>
        <family val="2"/>
      </rPr>
      <t xml:space="preserve"> Reinsurance Collectable</t>
    </r>
  </si>
  <si>
    <t>Total Capital Provision Required</t>
  </si>
  <si>
    <t>Capital Provision</t>
  </si>
  <si>
    <t>Operational Risk Charge (10% of Capital Req - Method 1 )</t>
  </si>
  <si>
    <t>Operational Risk Charge (10% of Capital Req - Method 2 )</t>
  </si>
  <si>
    <t>Gross Premiums</t>
  </si>
  <si>
    <t>Gross Sum Insured</t>
  </si>
  <si>
    <t>Net Sum Insured</t>
  </si>
  <si>
    <t xml:space="preserve">Total </t>
  </si>
  <si>
    <t>% Premiums Reinsured</t>
  </si>
  <si>
    <t>% Sum Insured Reinsured</t>
  </si>
  <si>
    <t>%</t>
  </si>
  <si>
    <t>Please fill in this information for all lines of business whether reinsured or not and also where fully reinsured</t>
  </si>
  <si>
    <t>Please add additional lines if all lines of business are not covered</t>
  </si>
  <si>
    <t>($'000)</t>
  </si>
  <si>
    <t>Net Premiums*</t>
  </si>
  <si>
    <t>Page 7B</t>
  </si>
  <si>
    <t>(1)</t>
  </si>
  <si>
    <t>(2)</t>
  </si>
  <si>
    <t>(3)</t>
  </si>
  <si>
    <t>(4)</t>
  </si>
  <si>
    <t>(5)</t>
  </si>
  <si>
    <t>(6)</t>
  </si>
  <si>
    <t>(7)</t>
  </si>
  <si>
    <t>(10)</t>
  </si>
  <si>
    <t>(11)</t>
  </si>
  <si>
    <t>(12)</t>
  </si>
  <si>
    <t>(13)</t>
  </si>
  <si>
    <t>Page 8B</t>
  </si>
  <si>
    <t>Existing</t>
  </si>
  <si>
    <t>Personal Property</t>
  </si>
  <si>
    <t>Commercial Property</t>
  </si>
  <si>
    <t>Pecuniary Loss</t>
  </si>
  <si>
    <t>Marine, Aviation and Transport</t>
  </si>
  <si>
    <t>Title</t>
  </si>
  <si>
    <t>Diversification Credit (Method 1)</t>
  </si>
  <si>
    <t>Diversification Credit (Method 2)</t>
  </si>
  <si>
    <t>IFRS</t>
  </si>
  <si>
    <t>Net Premiums Received (Past 12 mo.)</t>
  </si>
  <si>
    <t>Risk Factor</t>
  </si>
  <si>
    <t>Asset for Incurred Claims for Reinsurance Contracts Held less Risk Adjustment</t>
  </si>
  <si>
    <t>Liability for Incurred Claims for Insurance Contracts Issued less Risk Adjustment</t>
  </si>
  <si>
    <t>CONSOLIDATED STATEMENT OF FINANCIAL POSITION</t>
  </si>
  <si>
    <t>IFRS17 Basis</t>
  </si>
  <si>
    <t>Cash and cash equivalents</t>
  </si>
  <si>
    <t>Financial Investments</t>
  </si>
  <si>
    <t xml:space="preserve">    - Measured at fair value</t>
  </si>
  <si>
    <t xml:space="preserve">    - Measured at amortized cost</t>
  </si>
  <si>
    <t xml:space="preserve">    - Transferred under securities lending and repurchase agreements</t>
  </si>
  <si>
    <t>Receivables</t>
  </si>
  <si>
    <t>Current tax assets</t>
  </si>
  <si>
    <t>Insurance contract assets</t>
  </si>
  <si>
    <t>Reinsurance contract assets</t>
  </si>
  <si>
    <t>Investment property</t>
  </si>
  <si>
    <t>Equity accounted investees</t>
  </si>
  <si>
    <t>Property &amp; Equipment</t>
  </si>
  <si>
    <t xml:space="preserve">    - Owner-occupied property at fair value</t>
  </si>
  <si>
    <t xml:space="preserve">    - Leased property and equipment</t>
  </si>
  <si>
    <t xml:space="preserve">    - Other</t>
  </si>
  <si>
    <t>Intangible assets and goodwill</t>
  </si>
  <si>
    <t>Deferred tax assets</t>
  </si>
  <si>
    <t>Liabilities</t>
  </si>
  <si>
    <t>Payables</t>
  </si>
  <si>
    <t>Derivative liabilities</t>
  </si>
  <si>
    <t>Current tax liabilities</t>
  </si>
  <si>
    <t>Investment contract liabilities</t>
  </si>
  <si>
    <t>Third party interests in consolidated funds</t>
  </si>
  <si>
    <t>Insurance contract liabilities</t>
  </si>
  <si>
    <t>Reinsurance contract liabilities</t>
  </si>
  <si>
    <t>Loans and borrowings</t>
  </si>
  <si>
    <t>Lease liabilities</t>
  </si>
  <si>
    <t>Provisions</t>
  </si>
  <si>
    <t>Deferred tax liabilities</t>
  </si>
  <si>
    <t>Other liabilities</t>
  </si>
  <si>
    <t>Total Liabilities</t>
  </si>
  <si>
    <t>Equity</t>
  </si>
  <si>
    <t>Share capital and share premium</t>
  </si>
  <si>
    <t>Other reserves</t>
  </si>
  <si>
    <t>Equity attributable to owners of the Company</t>
  </si>
  <si>
    <t>Non-controlling interests</t>
  </si>
  <si>
    <t>Total Equity</t>
  </si>
  <si>
    <t>Total Liabilities and Equity</t>
  </si>
  <si>
    <t xml:space="preserve">Disclosure Item: Contractual Service Margin                                                                                </t>
  </si>
  <si>
    <t>Net Premiums**</t>
  </si>
  <si>
    <r>
      <t xml:space="preserve">*Net Premiums are to reflect the full deduction for reinsurance without application of the limit placed in Regulation 92 of the Insurance(General) Regulations, 2010. This amount </t>
    </r>
    <r>
      <rPr>
        <b/>
        <sz val="11"/>
        <color theme="1"/>
        <rFont val="Calibri"/>
        <family val="2"/>
        <scheme val="minor"/>
      </rPr>
      <t>should not</t>
    </r>
    <r>
      <rPr>
        <sz val="11"/>
        <color theme="1"/>
        <rFont val="Calibri"/>
        <family val="2"/>
        <scheme val="minor"/>
      </rPr>
      <t xml:space="preserve"> reflect a deduction for catastrophe cover.</t>
    </r>
  </si>
  <si>
    <r>
      <t xml:space="preserve">** Net Premiums are to reflect the full deduction for reinsurance without application of the limit placed in Regulation 92 of the Insurance(General) Regulations, 2010. This amount </t>
    </r>
    <r>
      <rPr>
        <b/>
        <sz val="11"/>
        <color theme="1"/>
        <rFont val="Calibri"/>
        <family val="2"/>
        <scheme val="minor"/>
      </rPr>
      <t xml:space="preserve">should </t>
    </r>
    <r>
      <rPr>
        <sz val="11"/>
        <color theme="1"/>
        <rFont val="Calibri"/>
        <family val="2"/>
        <scheme val="minor"/>
      </rPr>
      <t>reflect a deduction for catastrophe cover.</t>
    </r>
  </si>
  <si>
    <t>Unexpired Coverage for Insurance Contracts Issued (Include discounting, if applicable, and exclude Risk Adjustment)</t>
  </si>
  <si>
    <t>Total: Unexpired Coverage for Insurance Contracts Issued (1) + (2)</t>
  </si>
  <si>
    <t>Total: Unexpired Coverage for Reinsurance Contracts Held (4)-(5)</t>
  </si>
  <si>
    <t>Net Unexpired Coverage for Insurance Contract Liabilities 
(3-6)</t>
  </si>
  <si>
    <t>Greater of Total Net Unexpired Coverage (PAA) and Net Premiums Received (Past 12 mo.)</t>
  </si>
  <si>
    <t>Unexpired Coverage for Reinsurance Contracts Held  (Include discounting, if applicable, and exclude Risk Adjustment)</t>
  </si>
  <si>
    <t>For groups that use the GMM to determine their LRC</t>
  </si>
  <si>
    <t>For groups that use the PAA to determine their LRC</t>
  </si>
  <si>
    <t>For groups that use the GMM to determine their ARC</t>
  </si>
  <si>
    <t>For groups that use the PAA to determine their ARC</t>
  </si>
  <si>
    <t>Net Liability for Incurred Claims
(1) - (2)</t>
  </si>
  <si>
    <t>Risk Adjustment</t>
  </si>
  <si>
    <t>Reinsurance contract held assets</t>
  </si>
  <si>
    <t>Assets for insurance acquisition cash flows</t>
  </si>
  <si>
    <t>Total IFRS 9 provisions netted off assets on IFRS 17 bal sheet at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</si>
</sst>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mm/dd/yyyy;@"/>
    <numFmt numFmtId="167" formatCode="_-* #,##0_-;\-* #,##0_-;_-* &quot;-&quot;??_-;_-@_-"/>
    <numFmt numFmtId="168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vertAlign val="superscript"/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name val="Arial"/>
      <family val="2"/>
    </font>
    <font>
      <b/>
      <sz val="10"/>
      <color rgb="FF00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14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Border="1"/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2" xfId="0" applyFont="1" applyBorder="1"/>
    <xf numFmtId="0" fontId="12" fillId="0" borderId="6" xfId="0" applyFont="1" applyBorder="1"/>
    <xf numFmtId="0" fontId="8" fillId="0" borderId="0" xfId="3" applyFont="1"/>
    <xf numFmtId="0" fontId="6" fillId="0" borderId="0" xfId="3" applyFont="1"/>
    <xf numFmtId="167" fontId="6" fillId="3" borderId="0" xfId="3" applyNumberFormat="1" applyFont="1" applyFill="1"/>
    <xf numFmtId="49" fontId="6" fillId="0" borderId="0" xfId="0" applyNumberFormat="1" applyFont="1"/>
    <xf numFmtId="0" fontId="4" fillId="0" borderId="0" xfId="0" applyFont="1"/>
    <xf numFmtId="3" fontId="6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49" fontId="20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11" fillId="0" borderId="0" xfId="3" applyFont="1" applyAlignment="1">
      <alignment horizontal="center"/>
    </xf>
    <xf numFmtId="0" fontId="6" fillId="0" borderId="0" xfId="0" applyFont="1" applyAlignment="1">
      <alignment horizontal="left" indent="3"/>
    </xf>
    <xf numFmtId="167" fontId="11" fillId="3" borderId="0" xfId="4" applyNumberFormat="1" applyFont="1" applyFill="1" applyBorder="1" applyProtection="1"/>
    <xf numFmtId="0" fontId="8" fillId="0" borderId="0" xfId="0" applyFont="1" applyAlignment="1">
      <alignment horizontal="center"/>
    </xf>
    <xf numFmtId="38" fontId="6" fillId="0" borderId="0" xfId="0" applyNumberFormat="1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8" fillId="0" borderId="3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12" xfId="0" applyFont="1" applyBorder="1"/>
    <xf numFmtId="0" fontId="5" fillId="0" borderId="3" xfId="0" applyFont="1" applyBorder="1" applyAlignment="1">
      <alignment horizontal="left" indent="3"/>
    </xf>
    <xf numFmtId="0" fontId="5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 indent="3"/>
    </xf>
    <xf numFmtId="38" fontId="6" fillId="3" borderId="12" xfId="0" applyNumberFormat="1" applyFont="1" applyFill="1" applyBorder="1"/>
    <xf numFmtId="38" fontId="4" fillId="0" borderId="12" xfId="0" applyNumberFormat="1" applyFont="1" applyBorder="1"/>
    <xf numFmtId="0" fontId="8" fillId="0" borderId="3" xfId="0" applyFont="1" applyBorder="1" applyAlignment="1">
      <alignment horizontal="left" indent="3"/>
    </xf>
    <xf numFmtId="0" fontId="9" fillId="0" borderId="3" xfId="0" applyFont="1" applyBorder="1"/>
    <xf numFmtId="38" fontId="22" fillId="3" borderId="2" xfId="0" applyNumberFormat="1" applyFont="1" applyFill="1" applyBorder="1"/>
    <xf numFmtId="0" fontId="9" fillId="0" borderId="0" xfId="0" applyFont="1"/>
    <xf numFmtId="38" fontId="4" fillId="3" borderId="12" xfId="0" applyNumberFormat="1" applyFont="1" applyFill="1" applyBorder="1"/>
    <xf numFmtId="38" fontId="8" fillId="3" borderId="2" xfId="0" applyNumberFormat="1" applyFont="1" applyFill="1" applyBorder="1"/>
    <xf numFmtId="38" fontId="8" fillId="4" borderId="12" xfId="0" applyNumberFormat="1" applyFont="1" applyFill="1" applyBorder="1"/>
    <xf numFmtId="38" fontId="8" fillId="3" borderId="21" xfId="0" applyNumberFormat="1" applyFont="1" applyFill="1" applyBorder="1"/>
    <xf numFmtId="38" fontId="10" fillId="0" borderId="0" xfId="0" applyNumberFormat="1" applyFont="1" applyAlignment="1">
      <alignment horizontal="center"/>
    </xf>
    <xf numFmtId="38" fontId="8" fillId="3" borderId="18" xfId="0" applyNumberFormat="1" applyFont="1" applyFill="1" applyBorder="1"/>
    <xf numFmtId="38" fontId="8" fillId="3" borderId="8" xfId="0" applyNumberFormat="1" applyFont="1" applyFill="1" applyBorder="1"/>
    <xf numFmtId="38" fontId="8" fillId="3" borderId="19" xfId="0" applyNumberFormat="1" applyFont="1" applyFill="1" applyBorder="1"/>
    <xf numFmtId="38" fontId="9" fillId="4" borderId="8" xfId="0" applyNumberFormat="1" applyFont="1" applyFill="1" applyBorder="1"/>
    <xf numFmtId="0" fontId="8" fillId="0" borderId="5" xfId="0" applyFont="1" applyBorder="1"/>
    <xf numFmtId="0" fontId="8" fillId="0" borderId="5" xfId="0" quotePrefix="1" applyFont="1" applyBorder="1"/>
    <xf numFmtId="0" fontId="4" fillId="0" borderId="6" xfId="0" applyFont="1" applyBorder="1" applyAlignment="1">
      <alignment horizontal="center"/>
    </xf>
    <xf numFmtId="38" fontId="8" fillId="3" borderId="13" xfId="0" applyNumberFormat="1" applyFont="1" applyFill="1" applyBorder="1"/>
    <xf numFmtId="0" fontId="12" fillId="0" borderId="0" xfId="0" applyFont="1"/>
    <xf numFmtId="0" fontId="3" fillId="0" borderId="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4" xfId="0" applyFont="1" applyBorder="1"/>
    <xf numFmtId="38" fontId="0" fillId="0" borderId="3" xfId="1" applyNumberFormat="1" applyFont="1" applyBorder="1" applyAlignment="1" applyProtection="1">
      <alignment horizontal="center"/>
    </xf>
    <xf numFmtId="38" fontId="0" fillId="0" borderId="0" xfId="1" applyNumberFormat="1" applyFont="1" applyBorder="1" applyAlignment="1" applyProtection="1">
      <alignment horizontal="center"/>
    </xf>
    <xf numFmtId="38" fontId="0" fillId="0" borderId="12" xfId="1" applyNumberFormat="1" applyFont="1" applyBorder="1" applyAlignment="1" applyProtection="1">
      <alignment horizontal="center"/>
    </xf>
    <xf numFmtId="38" fontId="0" fillId="0" borderId="12" xfId="1" applyNumberFormat="1" applyFont="1" applyBorder="1" applyAlignment="1" applyProtection="1">
      <alignment horizontal="right"/>
    </xf>
    <xf numFmtId="3" fontId="0" fillId="0" borderId="3" xfId="1" applyNumberFormat="1" applyFont="1" applyBorder="1" applyAlignment="1" applyProtection="1">
      <alignment horizontal="center"/>
    </xf>
    <xf numFmtId="3" fontId="0" fillId="0" borderId="0" xfId="1" applyNumberFormat="1" applyFont="1" applyBorder="1" applyAlignment="1" applyProtection="1">
      <alignment horizontal="center"/>
    </xf>
    <xf numFmtId="0" fontId="0" fillId="0" borderId="4" xfId="0" applyBorder="1"/>
    <xf numFmtId="0" fontId="13" fillId="0" borderId="4" xfId="0" applyFont="1" applyBorder="1"/>
    <xf numFmtId="0" fontId="2" fillId="0" borderId="6" xfId="0" applyFont="1" applyBorder="1"/>
    <xf numFmtId="38" fontId="0" fillId="0" borderId="5" xfId="1" applyNumberFormat="1" applyFont="1" applyBorder="1" applyAlignment="1" applyProtection="1">
      <alignment horizontal="center"/>
    </xf>
    <xf numFmtId="38" fontId="0" fillId="0" borderId="14" xfId="1" applyNumberFormat="1" applyFont="1" applyBorder="1" applyAlignment="1" applyProtection="1">
      <alignment horizontal="center"/>
    </xf>
    <xf numFmtId="0" fontId="0" fillId="0" borderId="14" xfId="0" applyBorder="1"/>
    <xf numFmtId="38" fontId="0" fillId="0" borderId="13" xfId="1" applyNumberFormat="1" applyFont="1" applyBorder="1" applyAlignment="1" applyProtection="1">
      <alignment horizontal="right"/>
    </xf>
    <xf numFmtId="0" fontId="11" fillId="0" borderId="6" xfId="0" applyFont="1" applyBorder="1"/>
    <xf numFmtId="0" fontId="12" fillId="0" borderId="2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3" xfId="0" applyFont="1" applyBorder="1"/>
    <xf numFmtId="0" fontId="11" fillId="0" borderId="5" xfId="0" applyFont="1" applyBorder="1"/>
    <xf numFmtId="38" fontId="23" fillId="0" borderId="0" xfId="0" applyNumberFormat="1" applyFont="1" applyAlignment="1">
      <alignment horizontal="left"/>
    </xf>
    <xf numFmtId="38" fontId="6" fillId="0" borderId="12" xfId="0" applyNumberFormat="1" applyFont="1" applyBorder="1"/>
    <xf numFmtId="167" fontId="11" fillId="2" borderId="0" xfId="4" applyNumberFormat="1" applyFont="1" applyFill="1" applyBorder="1" applyProtection="1">
      <protection locked="0"/>
    </xf>
    <xf numFmtId="0" fontId="3" fillId="2" borderId="0" xfId="0" applyFont="1" applyFill="1"/>
    <xf numFmtId="38" fontId="6" fillId="2" borderId="12" xfId="0" applyNumberFormat="1" applyFont="1" applyFill="1" applyBorder="1" applyProtection="1">
      <protection locked="0"/>
    </xf>
    <xf numFmtId="38" fontId="4" fillId="2" borderId="12" xfId="0" applyNumberFormat="1" applyFont="1" applyFill="1" applyBorder="1" applyProtection="1">
      <protection locked="0"/>
    </xf>
    <xf numFmtId="38" fontId="6" fillId="2" borderId="4" xfId="0" applyNumberFormat="1" applyFont="1" applyFill="1" applyBorder="1" applyProtection="1">
      <protection locked="0"/>
    </xf>
    <xf numFmtId="9" fontId="4" fillId="2" borderId="3" xfId="0" applyNumberFormat="1" applyFont="1" applyFill="1" applyBorder="1" applyAlignment="1" applyProtection="1">
      <alignment horizontal="left" indent="3"/>
      <protection locked="0"/>
    </xf>
    <xf numFmtId="38" fontId="7" fillId="2" borderId="12" xfId="0" applyNumberFormat="1" applyFont="1" applyFill="1" applyBorder="1" applyProtection="1">
      <protection locked="0"/>
    </xf>
    <xf numFmtId="167" fontId="6" fillId="2" borderId="20" xfId="4" applyNumberFormat="1" applyFont="1" applyFill="1" applyBorder="1" applyProtection="1">
      <protection locked="0"/>
    </xf>
    <xf numFmtId="3" fontId="6" fillId="2" borderId="20" xfId="4" applyNumberFormat="1" applyFont="1" applyFill="1" applyBorder="1" applyProtection="1">
      <protection locked="0"/>
    </xf>
    <xf numFmtId="0" fontId="12" fillId="5" borderId="4" xfId="0" applyFont="1" applyFill="1" applyBorder="1"/>
    <xf numFmtId="3" fontId="6" fillId="5" borderId="0" xfId="0" applyNumberFormat="1" applyFont="1" applyFill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0" fontId="6" fillId="5" borderId="0" xfId="0" applyFont="1" applyFill="1"/>
    <xf numFmtId="0" fontId="6" fillId="5" borderId="12" xfId="0" applyFont="1" applyFill="1" applyBorder="1"/>
    <xf numFmtId="3" fontId="6" fillId="2" borderId="22" xfId="4" applyNumberFormat="1" applyFont="1" applyFill="1" applyBorder="1" applyProtection="1">
      <protection locked="0"/>
    </xf>
    <xf numFmtId="0" fontId="3" fillId="2" borderId="0" xfId="0" applyFont="1" applyFill="1" applyAlignment="1">
      <alignment wrapText="1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6" fillId="0" borderId="4" xfId="0" applyFont="1" applyBorder="1" applyAlignment="1">
      <alignment wrapText="1"/>
    </xf>
    <xf numFmtId="0" fontId="16" fillId="0" borderId="0" xfId="0" applyFont="1"/>
    <xf numFmtId="0" fontId="4" fillId="0" borderId="16" xfId="0" applyFont="1" applyBorder="1" applyAlignment="1">
      <alignment horizontal="right"/>
    </xf>
    <xf numFmtId="0" fontId="16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2" borderId="0" xfId="0" applyFont="1" applyFill="1"/>
    <xf numFmtId="0" fontId="11" fillId="2" borderId="0" xfId="0" applyFont="1" applyFill="1"/>
    <xf numFmtId="0" fontId="6" fillId="2" borderId="0" xfId="0" applyFont="1" applyFill="1"/>
    <xf numFmtId="166" fontId="8" fillId="2" borderId="0" xfId="0" applyNumberFormat="1" applyFont="1" applyFill="1" applyAlignment="1">
      <alignment horizontal="right"/>
    </xf>
    <xf numFmtId="0" fontId="6" fillId="0" borderId="16" xfId="0" applyFont="1" applyBorder="1"/>
    <xf numFmtId="0" fontId="6" fillId="2" borderId="0" xfId="0" applyFont="1" applyFill="1" applyProtection="1">
      <protection locked="0"/>
    </xf>
    <xf numFmtId="38" fontId="6" fillId="0" borderId="0" xfId="0" applyNumberFormat="1" applyFont="1"/>
    <xf numFmtId="167" fontId="6" fillId="3" borderId="0" xfId="0" applyNumberFormat="1" applyFont="1" applyFill="1"/>
    <xf numFmtId="9" fontId="6" fillId="0" borderId="0" xfId="2" applyFont="1" applyProtection="1"/>
    <xf numFmtId="3" fontId="6" fillId="2" borderId="0" xfId="4" applyNumberFormat="1" applyFont="1" applyFill="1" applyBorder="1" applyProtection="1">
      <protection locked="0"/>
    </xf>
    <xf numFmtId="3" fontId="6" fillId="2" borderId="27" xfId="4" applyNumberFormat="1" applyFont="1" applyFill="1" applyBorder="1" applyProtection="1">
      <protection locked="0"/>
    </xf>
    <xf numFmtId="4" fontId="6" fillId="0" borderId="0" xfId="4" applyNumberFormat="1" applyFont="1" applyFill="1" applyBorder="1" applyAlignment="1" applyProtection="1">
      <alignment horizontal="center"/>
    </xf>
    <xf numFmtId="3" fontId="6" fillId="0" borderId="0" xfId="4" applyNumberFormat="1" applyFont="1" applyFill="1" applyBorder="1" applyProtection="1"/>
    <xf numFmtId="3" fontId="6" fillId="0" borderId="3" xfId="4" applyNumberFormat="1" applyFont="1" applyFill="1" applyBorder="1" applyProtection="1"/>
    <xf numFmtId="0" fontId="12" fillId="0" borderId="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3" fontId="6" fillId="2" borderId="28" xfId="4" applyNumberFormat="1" applyFont="1" applyFill="1" applyBorder="1" applyProtection="1">
      <protection locked="0"/>
    </xf>
    <xf numFmtId="3" fontId="6" fillId="2" borderId="3" xfId="4" applyNumberFormat="1" applyFont="1" applyFill="1" applyBorder="1" applyProtection="1">
      <protection locked="0"/>
    </xf>
    <xf numFmtId="2" fontId="6" fillId="0" borderId="7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6" fillId="0" borderId="17" xfId="0" applyFont="1" applyBorder="1"/>
    <xf numFmtId="2" fontId="6" fillId="0" borderId="10" xfId="0" applyNumberFormat="1" applyFont="1" applyBorder="1"/>
    <xf numFmtId="0" fontId="6" fillId="0" borderId="11" xfId="0" applyFont="1" applyBorder="1"/>
    <xf numFmtId="0" fontId="25" fillId="0" borderId="0" xfId="7" applyFont="1" applyProtection="1"/>
    <xf numFmtId="0" fontId="25" fillId="0" borderId="0" xfId="7" applyFont="1"/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3" fontId="6" fillId="2" borderId="7" xfId="4" applyNumberFormat="1" applyFont="1" applyFill="1" applyBorder="1" applyProtection="1">
      <protection locked="0"/>
    </xf>
    <xf numFmtId="0" fontId="6" fillId="0" borderId="10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27" fillId="3" borderId="0" xfId="6" applyNumberFormat="1" applyFont="1" applyFill="1" applyBorder="1" applyProtection="1"/>
    <xf numFmtId="3" fontId="6" fillId="6" borderId="28" xfId="4" applyNumberFormat="1" applyFont="1" applyFill="1" applyBorder="1" applyProtection="1">
      <protection locked="0"/>
    </xf>
    <xf numFmtId="0" fontId="28" fillId="8" borderId="0" xfId="0" applyFont="1" applyFill="1"/>
    <xf numFmtId="0" fontId="29" fillId="8" borderId="0" xfId="0" applyFont="1" applyFill="1"/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4" fillId="0" borderId="37" xfId="0" applyFont="1" applyBorder="1" applyAlignment="1">
      <alignment wrapText="1"/>
    </xf>
    <xf numFmtId="38" fontId="30" fillId="7" borderId="38" xfId="0" applyNumberFormat="1" applyFont="1" applyFill="1" applyBorder="1" applyProtection="1">
      <protection locked="0"/>
    </xf>
    <xf numFmtId="38" fontId="30" fillId="7" borderId="39" xfId="0" applyNumberFormat="1" applyFont="1" applyFill="1" applyBorder="1" applyProtection="1">
      <protection locked="0"/>
    </xf>
    <xf numFmtId="38" fontId="30" fillId="7" borderId="40" xfId="0" applyNumberFormat="1" applyFont="1" applyFill="1" applyBorder="1" applyProtection="1">
      <protection locked="0"/>
    </xf>
    <xf numFmtId="38" fontId="30" fillId="0" borderId="40" xfId="0" applyNumberFormat="1" applyFont="1" applyBorder="1"/>
    <xf numFmtId="38" fontId="30" fillId="0" borderId="39" xfId="0" applyNumberFormat="1" applyFont="1" applyBorder="1"/>
    <xf numFmtId="0" fontId="30" fillId="0" borderId="41" xfId="0" applyFont="1" applyBorder="1"/>
    <xf numFmtId="38" fontId="30" fillId="7" borderId="16" xfId="0" applyNumberFormat="1" applyFont="1" applyFill="1" applyBorder="1" applyProtection="1">
      <protection locked="0"/>
    </xf>
    <xf numFmtId="38" fontId="30" fillId="7" borderId="42" xfId="0" applyNumberFormat="1" applyFont="1" applyFill="1" applyBorder="1" applyProtection="1">
      <protection locked="0"/>
    </xf>
    <xf numFmtId="38" fontId="30" fillId="7" borderId="43" xfId="0" applyNumberFormat="1" applyFont="1" applyFill="1" applyBorder="1" applyProtection="1">
      <protection locked="0"/>
    </xf>
    <xf numFmtId="38" fontId="30" fillId="0" borderId="44" xfId="0" applyNumberFormat="1" applyFont="1" applyBorder="1"/>
    <xf numFmtId="38" fontId="30" fillId="0" borderId="45" xfId="0" applyNumberFormat="1" applyFont="1" applyBorder="1"/>
    <xf numFmtId="0" fontId="30" fillId="0" borderId="46" xfId="0" applyFont="1" applyBorder="1"/>
    <xf numFmtId="38" fontId="30" fillId="0" borderId="16" xfId="0" applyNumberFormat="1" applyFont="1" applyBorder="1"/>
    <xf numFmtId="38" fontId="30" fillId="0" borderId="42" xfId="0" applyNumberFormat="1" applyFont="1" applyBorder="1"/>
    <xf numFmtId="38" fontId="30" fillId="0" borderId="43" xfId="0" applyNumberFormat="1" applyFont="1" applyBorder="1"/>
    <xf numFmtId="0" fontId="31" fillId="0" borderId="46" xfId="0" applyFont="1" applyBorder="1"/>
    <xf numFmtId="38" fontId="32" fillId="7" borderId="8" xfId="0" applyNumberFormat="1" applyFont="1" applyFill="1" applyBorder="1" applyProtection="1">
      <protection locked="0"/>
    </xf>
    <xf numFmtId="38" fontId="32" fillId="7" borderId="47" xfId="0" applyNumberFormat="1" applyFont="1" applyFill="1" applyBorder="1" applyProtection="1">
      <protection locked="0"/>
    </xf>
    <xf numFmtId="38" fontId="32" fillId="7" borderId="48" xfId="0" applyNumberFormat="1" applyFont="1" applyFill="1" applyBorder="1" applyProtection="1">
      <protection locked="0"/>
    </xf>
    <xf numFmtId="0" fontId="24" fillId="0" borderId="26" xfId="0" applyFont="1" applyBorder="1" applyAlignment="1">
      <alignment horizontal="center"/>
    </xf>
    <xf numFmtId="0" fontId="24" fillId="0" borderId="41" xfId="0" applyFont="1" applyBorder="1"/>
    <xf numFmtId="38" fontId="30" fillId="0" borderId="58" xfId="0" applyNumberFormat="1" applyFont="1" applyBorder="1"/>
    <xf numFmtId="38" fontId="32" fillId="0" borderId="44" xfId="0" applyNumberFormat="1" applyFont="1" applyBorder="1" applyProtection="1">
      <protection hidden="1"/>
    </xf>
    <xf numFmtId="38" fontId="32" fillId="0" borderId="59" xfId="0" applyNumberFormat="1" applyFont="1" applyBorder="1" applyProtection="1">
      <protection hidden="1"/>
    </xf>
    <xf numFmtId="38" fontId="30" fillId="0" borderId="44" xfId="0" applyNumberFormat="1" applyFont="1" applyBorder="1" applyProtection="1">
      <protection hidden="1"/>
    </xf>
    <xf numFmtId="38" fontId="30" fillId="0" borderId="59" xfId="0" applyNumberFormat="1" applyFont="1" applyBorder="1" applyProtection="1">
      <protection hidden="1"/>
    </xf>
    <xf numFmtId="49" fontId="8" fillId="9" borderId="0" xfId="0" applyNumberFormat="1" applyFont="1" applyFill="1" applyAlignment="1" applyProtection="1">
      <alignment horizontal="left"/>
      <protection locked="0"/>
    </xf>
    <xf numFmtId="0" fontId="34" fillId="0" borderId="0" xfId="0" applyFont="1"/>
    <xf numFmtId="3" fontId="6" fillId="10" borderId="28" xfId="4" applyNumberFormat="1" applyFont="1" applyFill="1" applyBorder="1" applyProtection="1">
      <protection locked="0"/>
    </xf>
    <xf numFmtId="3" fontId="6" fillId="10" borderId="22" xfId="4" applyNumberFormat="1" applyFont="1" applyFill="1" applyBorder="1" applyProtection="1">
      <protection locked="0"/>
    </xf>
    <xf numFmtId="3" fontId="6" fillId="10" borderId="3" xfId="4" applyNumberFormat="1" applyFont="1" applyFill="1" applyBorder="1" applyProtection="1">
      <protection locked="0"/>
    </xf>
    <xf numFmtId="3" fontId="6" fillId="0" borderId="62" xfId="0" applyNumberFormat="1" applyFont="1" applyBorder="1" applyAlignment="1">
      <alignment horizontal="center"/>
    </xf>
    <xf numFmtId="3" fontId="6" fillId="10" borderId="63" xfId="4" applyNumberFormat="1" applyFont="1" applyFill="1" applyBorder="1" applyProtection="1">
      <protection locked="0"/>
    </xf>
    <xf numFmtId="3" fontId="6" fillId="10" borderId="64" xfId="4" applyNumberFormat="1" applyFont="1" applyFill="1" applyBorder="1" applyProtection="1">
      <protection locked="0"/>
    </xf>
    <xf numFmtId="3" fontId="6" fillId="10" borderId="4" xfId="4" applyNumberFormat="1" applyFont="1" applyFill="1" applyBorder="1" applyProtection="1">
      <protection locked="0"/>
    </xf>
    <xf numFmtId="0" fontId="6" fillId="0" borderId="9" xfId="0" applyFont="1" applyBorder="1"/>
    <xf numFmtId="3" fontId="6" fillId="0" borderId="6" xfId="0" applyNumberFormat="1" applyFont="1" applyBorder="1" applyAlignment="1">
      <alignment horizontal="center"/>
    </xf>
    <xf numFmtId="0" fontId="36" fillId="8" borderId="0" xfId="0" applyFont="1" applyFill="1"/>
    <xf numFmtId="0" fontId="35" fillId="8" borderId="0" xfId="0" applyFont="1" applyFill="1"/>
    <xf numFmtId="3" fontId="6" fillId="6" borderId="7" xfId="4" applyNumberFormat="1" applyFont="1" applyFill="1" applyBorder="1" applyProtection="1">
      <protection locked="0"/>
    </xf>
    <xf numFmtId="0" fontId="8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3" fontId="6" fillId="6" borderId="0" xfId="4" applyNumberFormat="1" applyFont="1" applyFill="1" applyBorder="1" applyProtection="1">
      <protection locked="0"/>
    </xf>
    <xf numFmtId="3" fontId="6" fillId="6" borderId="3" xfId="4" applyNumberFormat="1" applyFont="1" applyFill="1" applyBorder="1" applyProtection="1">
      <protection locked="0"/>
    </xf>
    <xf numFmtId="165" fontId="6" fillId="0" borderId="7" xfId="0" applyNumberFormat="1" applyFont="1" applyBorder="1" applyAlignment="1">
      <alignment horizontal="center"/>
    </xf>
    <xf numFmtId="3" fontId="11" fillId="2" borderId="13" xfId="0" applyNumberFormat="1" applyFont="1" applyFill="1" applyBorder="1" applyAlignment="1">
      <alignment horizontal="center"/>
    </xf>
    <xf numFmtId="0" fontId="4" fillId="0" borderId="0" xfId="8"/>
    <xf numFmtId="0" fontId="4" fillId="0" borderId="2" xfId="8" applyBorder="1"/>
    <xf numFmtId="168" fontId="0" fillId="0" borderId="2" xfId="9" applyNumberFormat="1" applyFont="1" applyBorder="1"/>
    <xf numFmtId="0" fontId="4" fillId="0" borderId="15" xfId="8" applyBorder="1"/>
    <xf numFmtId="0" fontId="39" fillId="12" borderId="5" xfId="8" applyFont="1" applyFill="1" applyBorder="1" applyAlignment="1">
      <alignment horizontal="left"/>
    </xf>
    <xf numFmtId="168" fontId="39" fillId="12" borderId="13" xfId="8" applyNumberFormat="1" applyFont="1" applyFill="1" applyBorder="1" applyAlignment="1">
      <alignment horizontal="left"/>
    </xf>
    <xf numFmtId="0" fontId="4" fillId="0" borderId="3" xfId="8" applyBorder="1"/>
    <xf numFmtId="0" fontId="8" fillId="0" borderId="2" xfId="8" applyFont="1" applyBorder="1"/>
    <xf numFmtId="38" fontId="8" fillId="2" borderId="13" xfId="0" applyNumberFormat="1" applyFont="1" applyFill="1" applyBorder="1"/>
    <xf numFmtId="3" fontId="6" fillId="10" borderId="8" xfId="4" applyNumberFormat="1" applyFont="1" applyFill="1" applyBorder="1" applyProtection="1">
      <protection locked="0"/>
    </xf>
    <xf numFmtId="3" fontId="6" fillId="10" borderId="12" xfId="4" applyNumberFormat="1" applyFont="1" applyFill="1" applyBorder="1" applyProtection="1">
      <protection locked="0"/>
    </xf>
    <xf numFmtId="3" fontId="6" fillId="11" borderId="7" xfId="4" applyNumberFormat="1" applyFont="1" applyFill="1" applyBorder="1" applyAlignment="1" applyProtection="1">
      <alignment horizontal="center"/>
      <protection locked="0"/>
    </xf>
    <xf numFmtId="3" fontId="6" fillId="11" borderId="0" xfId="4" applyNumberFormat="1" applyFont="1" applyFill="1" applyBorder="1" applyAlignment="1" applyProtection="1">
      <alignment horizontal="center"/>
      <protection locked="0"/>
    </xf>
    <xf numFmtId="3" fontId="6" fillId="11" borderId="28" xfId="4" applyNumberFormat="1" applyFont="1" applyFill="1" applyBorder="1" applyAlignment="1" applyProtection="1">
      <alignment horizontal="center"/>
      <protection locked="0"/>
    </xf>
    <xf numFmtId="3" fontId="6" fillId="11" borderId="3" xfId="4" applyNumberFormat="1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8" fillId="0" borderId="13" xfId="0" applyNumberFormat="1" applyFont="1" applyBorder="1"/>
    <xf numFmtId="0" fontId="11" fillId="2" borderId="0" xfId="0" applyFont="1" applyFill="1" applyAlignment="1" applyProtection="1">
      <alignment horizontal="left"/>
      <protection locked="0"/>
    </xf>
    <xf numFmtId="0" fontId="11" fillId="9" borderId="0" xfId="0" applyFont="1" applyFill="1" applyAlignment="1" applyProtection="1">
      <alignment horizontal="left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30" fillId="0" borderId="44" xfId="0" applyFont="1" applyBorder="1" applyAlignment="1">
      <alignment horizontal="left"/>
    </xf>
    <xf numFmtId="0" fontId="30" fillId="0" borderId="9" xfId="0" applyFont="1" applyBorder="1" applyAlignment="1">
      <alignment horizontal="left"/>
    </xf>
    <xf numFmtId="0" fontId="30" fillId="0" borderId="17" xfId="0" applyFont="1" applyBorder="1" applyAlignment="1">
      <alignment horizontal="left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38" fontId="24" fillId="0" borderId="61" xfId="0" applyNumberFormat="1" applyFont="1" applyBorder="1" applyAlignment="1">
      <alignment horizontal="center"/>
    </xf>
    <xf numFmtId="38" fontId="24" fillId="0" borderId="36" xfId="0" applyNumberFormat="1" applyFont="1" applyBorder="1" applyAlignment="1">
      <alignment horizontal="center"/>
    </xf>
    <xf numFmtId="0" fontId="30" fillId="0" borderId="43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49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0" borderId="50" xfId="0" applyFont="1" applyBorder="1" applyAlignment="1">
      <alignment horizontal="left"/>
    </xf>
    <xf numFmtId="38" fontId="30" fillId="0" borderId="49" xfId="0" applyNumberFormat="1" applyFont="1" applyBorder="1" applyAlignment="1" applyProtection="1">
      <alignment horizontal="center"/>
      <protection hidden="1"/>
    </xf>
    <xf numFmtId="38" fontId="30" fillId="0" borderId="50" xfId="0" applyNumberFormat="1" applyFont="1" applyBorder="1" applyAlignment="1" applyProtection="1">
      <alignment horizontal="center"/>
      <protection hidden="1"/>
    </xf>
    <xf numFmtId="38" fontId="30" fillId="0" borderId="49" xfId="0" applyNumberFormat="1" applyFont="1" applyBorder="1" applyAlignment="1">
      <alignment horizontal="center"/>
    </xf>
    <xf numFmtId="38" fontId="30" fillId="0" borderId="50" xfId="0" applyNumberFormat="1" applyFont="1" applyBorder="1" applyAlignment="1">
      <alignment horizontal="center"/>
    </xf>
    <xf numFmtId="0" fontId="38" fillId="0" borderId="0" xfId="8" applyFont="1" applyAlignment="1">
      <alignment horizontal="center"/>
    </xf>
    <xf numFmtId="0" fontId="39" fillId="12" borderId="1" xfId="8" applyFont="1" applyFill="1" applyBorder="1" applyAlignment="1">
      <alignment horizontal="left"/>
    </xf>
    <xf numFmtId="0" fontId="39" fillId="12" borderId="16" xfId="8" applyFont="1" applyFill="1" applyBorder="1" applyAlignment="1">
      <alignment horizontal="left"/>
    </xf>
  </cellXfs>
  <cellStyles count="10">
    <cellStyle name="Comma" xfId="1" builtinId="3"/>
    <cellStyle name="Comma 2" xfId="9" xr:uid="{00000000-0005-0000-0000-000001000000}"/>
    <cellStyle name="Comma 2 2" xfId="4" xr:uid="{00000000-0005-0000-0000-000002000000}"/>
    <cellStyle name="Hyperlink" xfId="6" builtinId="8"/>
    <cellStyle name="Normal" xfId="0" builtinId="0"/>
    <cellStyle name="Normal 2" xfId="8" xr:uid="{00000000-0005-0000-0000-000005000000}"/>
    <cellStyle name="Normal 2 2" xfId="3" xr:uid="{00000000-0005-0000-0000-000006000000}"/>
    <cellStyle name="Percent" xfId="2" builtinId="5"/>
    <cellStyle name="Percent 3" xfId="5" xr:uid="{00000000-0005-0000-0000-000008000000}"/>
    <cellStyle name="Warning Text" xfId="7" builtinId="11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\Pro2k3\Excel\FSC08\FSC0803a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\Final2k2\PC1M\PC1E0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brown\Local%20Settings\Temporary%20Internet%20Files\OLK7A\Annual%20Returns%202005\AHAC%20-%20General%20Annual%20Stmt%20-%202005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."/>
      <sheetName val=" Ratios"/>
      <sheetName val="Notes to Ratios"/>
      <sheetName val="10.000"/>
      <sheetName val="10.001"/>
      <sheetName val="10.010"/>
      <sheetName val="10.020"/>
      <sheetName val="10.030"/>
      <sheetName val="10.040"/>
      <sheetName val="10.050"/>
      <sheetName val="10.051"/>
      <sheetName val="10.060"/>
      <sheetName val="10.061"/>
      <sheetName val="10.070"/>
      <sheetName val="10.071"/>
      <sheetName val="10.080"/>
      <sheetName val="20.010"/>
      <sheetName val="20.020"/>
      <sheetName val="20.030"/>
      <sheetName val="20.031"/>
      <sheetName val="20.032"/>
      <sheetName val="20.040"/>
      <sheetName val="20.045"/>
      <sheetName val="20.055"/>
      <sheetName val="20.060"/>
      <sheetName val="20.061"/>
      <sheetName val="20.064"/>
      <sheetName val="20.065"/>
      <sheetName val="20.070"/>
      <sheetName val="20.072"/>
      <sheetName val="20.075"/>
      <sheetName val="20.076"/>
      <sheetName val="20.077"/>
      <sheetName val="20.078"/>
      <sheetName val="20.079"/>
      <sheetName val="20.080"/>
      <sheetName val="20.081"/>
      <sheetName val="20.085"/>
      <sheetName val="20.090A"/>
      <sheetName val="20.090B"/>
      <sheetName val="20.091"/>
      <sheetName val="20.093"/>
      <sheetName val="20.094"/>
      <sheetName val="20.095A"/>
      <sheetName val="20.095B"/>
      <sheetName val="30.010"/>
      <sheetName val="30.020"/>
      <sheetName val="30.030"/>
      <sheetName val="30.040"/>
      <sheetName val="30.055"/>
      <sheetName val="30.060"/>
      <sheetName val="30.061"/>
      <sheetName val="30.070"/>
      <sheetName val="30.080"/>
      <sheetName val="30.081"/>
      <sheetName val="30.082"/>
      <sheetName val="30.083"/>
      <sheetName val="30.084"/>
      <sheetName val="40.010"/>
      <sheetName val="40.011"/>
      <sheetName val="40.020"/>
      <sheetName val="40.030"/>
      <sheetName val="40.040"/>
      <sheetName val="40.050"/>
      <sheetName val="40.060"/>
      <sheetName val="40.070"/>
      <sheetName val="50.010"/>
      <sheetName val="50.020"/>
      <sheetName val="50.040"/>
      <sheetName val="50.041"/>
      <sheetName val="50.055A"/>
      <sheetName val="50.055B"/>
      <sheetName val="50.056A"/>
      <sheetName val="50.056B"/>
      <sheetName val="50.057A"/>
      <sheetName val="50.057B"/>
      <sheetName val="50.058A"/>
      <sheetName val="50.058B"/>
      <sheetName val="50.059"/>
      <sheetName val="50.070"/>
      <sheetName val="60.011"/>
      <sheetName val="60.030"/>
      <sheetName val="70.000"/>
      <sheetName val="70.001"/>
      <sheetName val="70.010"/>
      <sheetName val="70.011"/>
      <sheetName val="70.012"/>
      <sheetName val="70.013"/>
      <sheetName val="70.014A"/>
      <sheetName val="70.014B"/>
      <sheetName val="70.021"/>
      <sheetName val="70.022"/>
      <sheetName val="70.023"/>
      <sheetName val="70.024"/>
      <sheetName val="70.029"/>
      <sheetName val="70.031"/>
      <sheetName val="70.032"/>
      <sheetName val="70.037"/>
      <sheetName val="70.038"/>
      <sheetName val="70.039"/>
      <sheetName val="70.050"/>
      <sheetName val="70.060"/>
      <sheetName val="83.010"/>
      <sheetName val="83.020"/>
      <sheetName val="83.030"/>
      <sheetName val="84.010"/>
      <sheetName val="84.011"/>
      <sheetName val="84.020"/>
      <sheetName val="84.030"/>
      <sheetName val="84.040"/>
      <sheetName val="85.010"/>
      <sheetName val="85.020"/>
      <sheetName val="85.040"/>
      <sheetName val="85.041"/>
      <sheetName val="85.070"/>
      <sheetName val="99.010"/>
      <sheetName val="99.020"/>
      <sheetName val="Trans. Form"/>
      <sheetName val="Custom ASCII"/>
      <sheetName val="Errors"/>
      <sheetName val="Warnings"/>
      <sheetName val="Check Dec."/>
      <sheetName val="NumAscii"/>
      <sheetName val="Sheet2"/>
      <sheetName val="Carry Forward"/>
      <sheetName val="Record of Tests"/>
      <sheetName val="MacroVar"/>
      <sheetName val="Toc"/>
      <sheetName val="Dia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s 2005 "/>
      <sheetName val="Disclaimer"/>
      <sheetName val="Cover Page"/>
      <sheetName val="Table of Con"/>
      <sheetName val="10.10"/>
      <sheetName val="10.15"/>
      <sheetName val="10.16"/>
      <sheetName val="10.20"/>
      <sheetName val="10.30"/>
      <sheetName val="10.40"/>
      <sheetName val="10.41"/>
      <sheetName val="10.42"/>
      <sheetName val="10.50"/>
      <sheetName val="10.60"/>
      <sheetName val="20.10"/>
      <sheetName val="20.20"/>
      <sheetName val="20.30"/>
      <sheetName val="20.40"/>
      <sheetName val="20.52"/>
      <sheetName val="20.60"/>
      <sheetName val="30.10"/>
      <sheetName val="30.11"/>
      <sheetName val="30.15"/>
      <sheetName val="30.20"/>
      <sheetName val="30.30"/>
      <sheetName val="30.40"/>
      <sheetName val="30.45"/>
      <sheetName val="30.50"/>
      <sheetName val="40.10"/>
      <sheetName val="40.20"/>
      <sheetName val="40.30A"/>
      <sheetName val="40.30B"/>
      <sheetName val="40.35A"/>
      <sheetName val="40.35B"/>
      <sheetName val="40.40"/>
      <sheetName val="40.45"/>
      <sheetName val="40.49"/>
      <sheetName val="40.50A"/>
      <sheetName val="40.50B"/>
      <sheetName val="40.60"/>
      <sheetName val="40.70A"/>
      <sheetName val="40.70B"/>
      <sheetName val="40.80"/>
      <sheetName val="40.90"/>
      <sheetName val="50.10"/>
      <sheetName val="50.20A"/>
      <sheetName val="50.20B"/>
      <sheetName val="50.30A"/>
      <sheetName val="50.30B"/>
      <sheetName val="50.40A"/>
      <sheetName val="50.40B"/>
      <sheetName val="50.50"/>
      <sheetName val="60.10"/>
      <sheetName val="60.20"/>
      <sheetName val="60.30"/>
      <sheetName val="60.40"/>
      <sheetName val="60.50"/>
      <sheetName val="67.10"/>
      <sheetName val="67.15"/>
      <sheetName val="67.20"/>
      <sheetName val="67.30"/>
      <sheetName val="70.10"/>
      <sheetName val="70.20A"/>
      <sheetName val="70.20B"/>
      <sheetName val="70.30A"/>
      <sheetName val="70.30B"/>
      <sheetName val="70.35A"/>
      <sheetName val="70.35B"/>
      <sheetName val="70.40A"/>
      <sheetName val="70.40B"/>
      <sheetName val="70.40C"/>
      <sheetName val="80.10"/>
      <sheetName val="80.20"/>
      <sheetName val="90.10"/>
      <sheetName val="90.15"/>
      <sheetName val="90.21"/>
      <sheetName val="90.22"/>
      <sheetName val="90.23"/>
      <sheetName val="90.61"/>
      <sheetName val="90.62"/>
      <sheetName val="90.63"/>
      <sheetName val="90.64"/>
      <sheetName val="90.65"/>
      <sheetName val="90.70A"/>
      <sheetName val="90.70B"/>
      <sheetName val="90.81"/>
      <sheetName val="90.82"/>
      <sheetName val="99.10"/>
      <sheetName val="Ratios"/>
      <sheetName val="Trans. Form"/>
      <sheetName val="Prev Crosscheck"/>
      <sheetName val="Prev Warnings"/>
      <sheetName val="Check"/>
      <sheetName val="Prev Dec."/>
      <sheetName val="Prev Text Rep"/>
      <sheetName val="Num. ASCII"/>
      <sheetName val="Text ASCII"/>
      <sheetName val="toc"/>
      <sheetName val="Custom Ascii"/>
      <sheetName val="Ascii Text"/>
      <sheetName val="Dialog1"/>
      <sheetName val="Dialog3"/>
      <sheetName val="Dialog4"/>
      <sheetName val="Dialog5"/>
      <sheetName val="Carry Forward"/>
      <sheetName val="Macrovar"/>
      <sheetName val="Mainprog"/>
      <sheetName val="Custom_prog"/>
      <sheetName val="Setup"/>
      <sheetName val="Adresse1"/>
      <sheetName val="Adresse2"/>
      <sheetName val="C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."/>
      <sheetName val="Ratios"/>
      <sheetName val="Notes To Ratios"/>
      <sheetName val="10.10"/>
      <sheetName val="10.15"/>
      <sheetName val="10.16"/>
      <sheetName val="10.20"/>
      <sheetName val="10.30 "/>
      <sheetName val="10.31 "/>
      <sheetName val="10.40 "/>
      <sheetName val="10.41"/>
      <sheetName val="10.42"/>
      <sheetName val="10.43"/>
      <sheetName val="10.50"/>
      <sheetName val="10.60"/>
      <sheetName val="10.70"/>
      <sheetName val="10.80"/>
      <sheetName val="20.10"/>
      <sheetName val="20.20"/>
      <sheetName val="20.30"/>
      <sheetName val="20.40"/>
      <sheetName val="20.52"/>
      <sheetName val="20.60"/>
      <sheetName val="30.10"/>
      <sheetName val="30.11"/>
      <sheetName val="30.15"/>
      <sheetName val="30.30"/>
      <sheetName val="MCT Instructions"/>
      <sheetName val="MCT"/>
      <sheetName val="Capital Required Bal Sht"/>
      <sheetName val="Canadian Margins"/>
      <sheetName val="Jamaican Margins"/>
      <sheetName val="FER"/>
      <sheetName val="40.10"/>
      <sheetName val="40.20"/>
      <sheetName val="40.30"/>
      <sheetName val="40.35"/>
      <sheetName val="40.40"/>
      <sheetName val="40.45"/>
      <sheetName val="40.49"/>
      <sheetName val="40.50"/>
      <sheetName val="40.60"/>
      <sheetName val="40.70A"/>
      <sheetName val="40.70B"/>
      <sheetName val="40.90"/>
      <sheetName val="50.10"/>
      <sheetName val="50.20A"/>
      <sheetName val="50.20B"/>
      <sheetName val="50.20C"/>
      <sheetName val="50.30A"/>
      <sheetName val="50.30B"/>
      <sheetName val="50.40A"/>
      <sheetName val="50.40B"/>
      <sheetName val="50.50"/>
      <sheetName val="60.10"/>
      <sheetName val="60.20"/>
      <sheetName val="60.30"/>
      <sheetName val="60.40"/>
      <sheetName val="60.50"/>
      <sheetName val="65.10"/>
      <sheetName val="65.11"/>
      <sheetName val="70.10"/>
      <sheetName val="70.20A"/>
      <sheetName val="70.20B"/>
      <sheetName val="70.30A"/>
      <sheetName val="70.30B"/>
      <sheetName val="70.35A"/>
      <sheetName val="70.35B"/>
      <sheetName val="70.40"/>
      <sheetName val="80.10"/>
      <sheetName val="80.20"/>
      <sheetName val="90.10"/>
      <sheetName val="90.21"/>
      <sheetName val="90.22"/>
      <sheetName val="90.23"/>
      <sheetName val="90.61"/>
      <sheetName val="90.62"/>
      <sheetName val="90.63"/>
      <sheetName val="90.64"/>
      <sheetName val="90.65"/>
      <sheetName val="90.66"/>
      <sheetName val="90.67"/>
      <sheetName val="90.70A"/>
      <sheetName val="90.70B"/>
      <sheetName val="90.81"/>
      <sheetName val="90.82"/>
      <sheetName val="99.01"/>
      <sheetName val="99.02"/>
      <sheetName val="100.10"/>
      <sheetName val="100.20"/>
      <sheetName val="100.30"/>
      <sheetName val="100.52"/>
      <sheetName val="100.60"/>
      <sheetName val="199.10"/>
      <sheetName val="Trans. Form"/>
      <sheetName val="Errors"/>
      <sheetName val="Warnings"/>
      <sheetName val="Check Dec."/>
      <sheetName val="NumAscii"/>
      <sheetName val="Carry Forward"/>
      <sheetName val="Sheet2"/>
      <sheetName val="Record of Tests"/>
      <sheetName val="Changes"/>
      <sheetName val="Macrovar"/>
      <sheetName val="Toc"/>
      <sheetName val="Dialo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opLeftCell="A22" workbookViewId="0">
      <selection activeCell="C22" sqref="C22"/>
    </sheetView>
  </sheetViews>
  <sheetFormatPr defaultColWidth="9.08984375" defaultRowHeight="12.5" x14ac:dyDescent="0.25"/>
  <cols>
    <col min="1" max="1" width="52.7265625" style="3" bestFit="1" customWidth="1"/>
    <col min="2" max="3" width="14.08984375" style="3" customWidth="1"/>
    <col min="4" max="4" width="8.7265625" style="3" customWidth="1"/>
    <col min="5" max="5" width="3.26953125" style="3" customWidth="1"/>
    <col min="6" max="6" width="9" style="3" customWidth="1"/>
    <col min="7" max="7" width="36.7265625" style="3" customWidth="1"/>
    <col min="8" max="8" width="11.26953125" style="3" customWidth="1"/>
    <col min="9" max="9" width="10.81640625" style="3" customWidth="1"/>
    <col min="10" max="16384" width="9.08984375" style="3"/>
  </cols>
  <sheetData>
    <row r="1" spans="1:9" ht="13" x14ac:dyDescent="0.3">
      <c r="A1" s="125" t="s">
        <v>95</v>
      </c>
      <c r="B1" s="125"/>
      <c r="C1" s="244"/>
      <c r="D1" s="244"/>
      <c r="E1" s="244"/>
      <c r="F1" s="244"/>
      <c r="G1" s="244"/>
      <c r="I1" s="15" t="s">
        <v>72</v>
      </c>
    </row>
    <row r="2" spans="1:9" ht="13" x14ac:dyDescent="0.3">
      <c r="A2" s="126" t="s">
        <v>98</v>
      </c>
      <c r="B2" s="126"/>
      <c r="C2" s="245"/>
      <c r="D2" s="245"/>
      <c r="E2" s="127"/>
      <c r="F2" s="128" t="s">
        <v>99</v>
      </c>
      <c r="G2" s="201"/>
    </row>
    <row r="3" spans="1:9" ht="13" x14ac:dyDescent="0.3">
      <c r="A3" s="22" t="s">
        <v>170</v>
      </c>
      <c r="B3" s="22"/>
    </row>
    <row r="4" spans="1:9" ht="13" x14ac:dyDescent="0.3">
      <c r="A4" s="1"/>
      <c r="B4" s="1"/>
    </row>
    <row r="5" spans="1:9" ht="13" customHeight="1" x14ac:dyDescent="0.3">
      <c r="A5" s="124" t="s">
        <v>144</v>
      </c>
      <c r="B5" s="220"/>
      <c r="C5" s="129"/>
    </row>
    <row r="6" spans="1:9" ht="13" x14ac:dyDescent="0.3">
      <c r="B6" s="221" t="s">
        <v>238</v>
      </c>
      <c r="C6" s="221" t="s">
        <v>246</v>
      </c>
    </row>
    <row r="7" spans="1:9" ht="13" x14ac:dyDescent="0.3">
      <c r="A7" s="23"/>
      <c r="B7" s="24" t="s">
        <v>70</v>
      </c>
      <c r="C7" s="24" t="s">
        <v>70</v>
      </c>
    </row>
    <row r="8" spans="1:9" ht="13" x14ac:dyDescent="0.3">
      <c r="A8" s="23" t="s">
        <v>1</v>
      </c>
      <c r="B8" s="24"/>
      <c r="C8" s="24"/>
    </row>
    <row r="9" spans="1:9" ht="13" x14ac:dyDescent="0.3">
      <c r="A9" s="25" t="s">
        <v>100</v>
      </c>
      <c r="B9" s="26">
        <f>'Asset Default Risk'!D53</f>
        <v>0</v>
      </c>
      <c r="C9" s="26">
        <f>'Asset Default Risk IFRS'!D53</f>
        <v>0</v>
      </c>
    </row>
    <row r="10" spans="1:9" ht="13" x14ac:dyDescent="0.3">
      <c r="A10" s="25" t="s">
        <v>5</v>
      </c>
      <c r="B10" s="26">
        <f>'Off Balance Sheet Risk'!F19</f>
        <v>0</v>
      </c>
      <c r="C10" s="26">
        <f>'Off Balance Sheet Risk'!F19</f>
        <v>0</v>
      </c>
    </row>
    <row r="11" spans="1:9" ht="13" x14ac:dyDescent="0.3">
      <c r="A11" s="25" t="s">
        <v>6</v>
      </c>
      <c r="B11" s="26">
        <f>'Foreign Currency Mismatch Risk'!G18</f>
        <v>0</v>
      </c>
      <c r="C11" s="26">
        <f>'Foreign Currency Mismatch IFRS'!G18</f>
        <v>0</v>
      </c>
    </row>
    <row r="12" spans="1:9" ht="13" x14ac:dyDescent="0.3">
      <c r="A12" s="25" t="s">
        <v>146</v>
      </c>
      <c r="B12" s="26">
        <f>'Premium Adequacy Risk'!E11</f>
        <v>0</v>
      </c>
      <c r="C12" s="26">
        <f>'Premium Adequacy Risk IFRS'!L19</f>
        <v>0</v>
      </c>
    </row>
    <row r="13" spans="1:9" ht="13" x14ac:dyDescent="0.3">
      <c r="A13" s="25" t="s">
        <v>147</v>
      </c>
      <c r="B13" s="26">
        <f>'Outstanding Claims Risk'!D11</f>
        <v>0</v>
      </c>
      <c r="C13" s="26">
        <f>'Outstanding Claims Risk IFRS'!F20</f>
        <v>0</v>
      </c>
    </row>
    <row r="14" spans="1:9" ht="13" x14ac:dyDescent="0.3">
      <c r="A14" s="25" t="s">
        <v>177</v>
      </c>
      <c r="B14" s="26">
        <f>'Catastrophe Risk (1)'!D22</f>
        <v>0</v>
      </c>
      <c r="C14" s="26">
        <f>'Catastrophe Risk (1)'!D22</f>
        <v>0</v>
      </c>
    </row>
    <row r="15" spans="1:9" ht="13" x14ac:dyDescent="0.3">
      <c r="A15" s="25" t="s">
        <v>178</v>
      </c>
      <c r="B15" s="26">
        <f>'Catastrophe Risk (2)'!D30</f>
        <v>0</v>
      </c>
      <c r="C15" s="26">
        <f>'Catastrophe Risk (2)'!D30</f>
        <v>0</v>
      </c>
    </row>
    <row r="16" spans="1:9" ht="13" x14ac:dyDescent="0.3">
      <c r="A16" s="25" t="s">
        <v>212</v>
      </c>
      <c r="B16" s="26">
        <f>MAX(10%*SUM(B9:B14),0)</f>
        <v>0</v>
      </c>
      <c r="C16" s="26">
        <f>MAX(10%*SUM(C9:C14),0)</f>
        <v>0</v>
      </c>
    </row>
    <row r="17" spans="1:10" ht="13" x14ac:dyDescent="0.3">
      <c r="A17" s="25" t="s">
        <v>213</v>
      </c>
      <c r="B17" s="26">
        <f>MAX(10%*SUM(B9:B13,B15),0)</f>
        <v>0</v>
      </c>
      <c r="C17" s="26">
        <f>MAX(10%*SUM(C9:C13,C15),0)</f>
        <v>0</v>
      </c>
    </row>
    <row r="18" spans="1:10" ht="13" x14ac:dyDescent="0.3">
      <c r="A18" s="25" t="s">
        <v>85</v>
      </c>
      <c r="B18" s="95">
        <v>0</v>
      </c>
      <c r="C18" s="95">
        <v>0</v>
      </c>
      <c r="D18" s="27"/>
    </row>
    <row r="19" spans="1:10" ht="13" x14ac:dyDescent="0.3">
      <c r="A19" s="25" t="s">
        <v>244</v>
      </c>
      <c r="B19" s="95">
        <v>0</v>
      </c>
      <c r="C19" s="95">
        <f>SUM(C9:C14,C16,C18)-(SUM(C9:C11)^2+SUM(C12:C14,C16,C18)^2+2*0.5*SUM(C9:C11)*SUM(C12:C14,C16,C18))^(1/2)</f>
        <v>0</v>
      </c>
      <c r="D19" s="131"/>
      <c r="E19" s="131"/>
      <c r="F19" s="131"/>
    </row>
    <row r="20" spans="1:10" ht="13" x14ac:dyDescent="0.3">
      <c r="A20" s="25" t="s">
        <v>245</v>
      </c>
      <c r="B20" s="95">
        <v>0</v>
      </c>
      <c r="C20" s="95">
        <f>SUM(C9:C13,C15,C17,C18)-(SUM(C9:C11)^2+SUM(C12:C13,C15,C17,C18)^2+2*0.5*SUM(C9:C11)*SUM(C12:C13,C15,C17,C18))^(1/2)</f>
        <v>0</v>
      </c>
      <c r="D20" s="131"/>
      <c r="E20" s="131"/>
      <c r="F20" s="131"/>
    </row>
    <row r="21" spans="1:10" x14ac:dyDescent="0.25">
      <c r="A21" s="130"/>
      <c r="D21" s="131"/>
      <c r="E21" s="131"/>
      <c r="F21" s="131"/>
    </row>
    <row r="22" spans="1:10" x14ac:dyDescent="0.25">
      <c r="A22" s="130"/>
      <c r="B22" s="28"/>
      <c r="C22" s="28"/>
      <c r="D22" s="131"/>
      <c r="E22" s="131"/>
      <c r="F22" s="131"/>
      <c r="G22" s="131"/>
      <c r="H22" s="131"/>
      <c r="I22" s="131"/>
      <c r="J22" s="131"/>
    </row>
    <row r="23" spans="1:10" x14ac:dyDescent="0.25">
      <c r="B23" s="28"/>
      <c r="C23" s="28"/>
      <c r="D23" s="131"/>
      <c r="E23" s="131"/>
      <c r="F23" s="131"/>
      <c r="G23" s="131"/>
      <c r="H23" s="131"/>
      <c r="I23" s="131"/>
      <c r="J23" s="131"/>
    </row>
    <row r="24" spans="1:10" x14ac:dyDescent="0.25">
      <c r="B24" s="28"/>
      <c r="C24" s="28"/>
      <c r="D24" s="131"/>
      <c r="E24" s="131"/>
      <c r="F24" s="131"/>
      <c r="G24" s="131"/>
      <c r="H24" s="131"/>
      <c r="I24" s="131"/>
      <c r="J24" s="131"/>
    </row>
    <row r="25" spans="1:10" ht="13" x14ac:dyDescent="0.3">
      <c r="A25" s="29" t="s">
        <v>185</v>
      </c>
      <c r="B25" s="28"/>
      <c r="C25" s="28"/>
      <c r="D25" s="131"/>
      <c r="F25" s="131"/>
      <c r="G25" s="131"/>
      <c r="H25" s="131"/>
      <c r="I25" s="131"/>
      <c r="J25" s="131"/>
    </row>
    <row r="26" spans="1:10" x14ac:dyDescent="0.25">
      <c r="A26" s="3" t="s">
        <v>9</v>
      </c>
      <c r="B26" s="132">
        <f>IF($C$2="Domestic Company",'Capital Available - Domestic'!D20,0)</f>
        <v>0</v>
      </c>
      <c r="C26" s="132">
        <f>IF($C$2="Domestic Company",'Capital Avail Domestic IFRS'!D20,0)</f>
        <v>0</v>
      </c>
      <c r="D26" s="131"/>
      <c r="F26" s="131"/>
      <c r="G26" s="131"/>
      <c r="H26" s="131"/>
      <c r="I26" s="131"/>
      <c r="J26" s="131"/>
    </row>
    <row r="27" spans="1:10" x14ac:dyDescent="0.25">
      <c r="A27" s="3" t="s">
        <v>21</v>
      </c>
      <c r="B27" s="132">
        <f>IF($C$2="Domestic Company",'Capital Available - Domestic'!D39,0)</f>
        <v>0</v>
      </c>
      <c r="C27" s="132">
        <f>IF($C$2="Domestic Company",'Capital Avail Domestic IFRS'!D39,0)</f>
        <v>0</v>
      </c>
      <c r="D27" s="131"/>
      <c r="F27" s="131"/>
      <c r="G27" s="131"/>
      <c r="H27" s="131"/>
      <c r="I27" s="131"/>
      <c r="J27" s="131"/>
    </row>
    <row r="28" spans="1:10" x14ac:dyDescent="0.25">
      <c r="A28" s="3" t="s">
        <v>76</v>
      </c>
      <c r="B28" s="132">
        <f>IF($C$2="Domestic Company",'Capital Available - Domestic'!D49,0)</f>
        <v>0</v>
      </c>
      <c r="C28" s="132">
        <f>IF($C$2="Domestic Company",'Capital Avail Domestic IFRS'!D49,0)</f>
        <v>0</v>
      </c>
      <c r="D28" s="131"/>
      <c r="F28" s="131"/>
      <c r="G28" s="131"/>
      <c r="H28" s="131"/>
      <c r="I28" s="131"/>
      <c r="J28" s="131"/>
    </row>
    <row r="29" spans="1:10" x14ac:dyDescent="0.25">
      <c r="A29" s="3" t="s">
        <v>3</v>
      </c>
      <c r="B29" s="132">
        <f>IF($C$2="Domestic company",'Capital Available - Domestic'!D50,0)</f>
        <v>0</v>
      </c>
      <c r="C29" s="132">
        <f>IF($C$2="Domestic company",'Capital Avail Domestic IFRS'!D50,0)</f>
        <v>0</v>
      </c>
      <c r="F29" s="131"/>
      <c r="G29" s="131"/>
      <c r="H29" s="131"/>
      <c r="I29" s="131"/>
      <c r="J29" s="131"/>
    </row>
    <row r="30" spans="1:10" x14ac:dyDescent="0.25">
      <c r="A30" s="3" t="s">
        <v>306</v>
      </c>
      <c r="C30" s="132">
        <f>IF($C$2="Domestic company",'Capital Avail Domestic IFRS'!D52,0)</f>
        <v>0</v>
      </c>
      <c r="F30" s="131"/>
      <c r="G30" s="131"/>
      <c r="H30" s="131"/>
      <c r="I30" s="131"/>
      <c r="J30" s="131"/>
    </row>
    <row r="31" spans="1:10" ht="13" x14ac:dyDescent="0.3">
      <c r="E31" s="12"/>
      <c r="F31" s="131"/>
      <c r="G31" s="131"/>
      <c r="H31" s="131"/>
      <c r="I31" s="131"/>
      <c r="J31" s="131"/>
    </row>
    <row r="32" spans="1:10" ht="13" x14ac:dyDescent="0.3">
      <c r="A32" s="29" t="s">
        <v>186</v>
      </c>
      <c r="B32" s="28"/>
      <c r="C32" s="28"/>
      <c r="F32" s="131"/>
      <c r="G32" s="131"/>
      <c r="H32" s="131"/>
      <c r="I32" s="131"/>
      <c r="J32" s="131"/>
    </row>
    <row r="33" spans="1:10" x14ac:dyDescent="0.25">
      <c r="A33" s="3" t="s">
        <v>77</v>
      </c>
      <c r="B33" s="132">
        <f>IF($C$2="Branch",'Capital Available - Branch'!D10,0)</f>
        <v>0</v>
      </c>
      <c r="C33" s="132">
        <f>IF($C$2="Branch",'Capital Avail - Branch IFRS'!D10,0)</f>
        <v>0</v>
      </c>
      <c r="D33" s="133"/>
      <c r="E33" s="13"/>
      <c r="F33" s="131"/>
      <c r="G33" s="131"/>
      <c r="H33" s="131"/>
      <c r="I33" s="131"/>
      <c r="J33" s="131"/>
    </row>
    <row r="34" spans="1:10" x14ac:dyDescent="0.25">
      <c r="A34" s="3" t="s">
        <v>76</v>
      </c>
      <c r="B34" s="132">
        <f>IF($C$2="Branch",'Capital Available - Branch'!D15,0)</f>
        <v>0</v>
      </c>
      <c r="C34" s="132">
        <f>IF($C$2="Branch",'Capital Avail - Branch IFRS'!D15,0)</f>
        <v>0</v>
      </c>
      <c r="E34" s="13"/>
      <c r="F34" s="131"/>
      <c r="G34" s="131"/>
      <c r="H34" s="131"/>
      <c r="I34" s="131"/>
      <c r="J34" s="131"/>
    </row>
    <row r="35" spans="1:10" x14ac:dyDescent="0.25">
      <c r="A35" s="3" t="s">
        <v>3</v>
      </c>
      <c r="B35" s="132">
        <f>IF($C$2="Branch",'Capital Available - Branch'!D16,0)</f>
        <v>0</v>
      </c>
      <c r="C35" s="132">
        <f>IF($C$2="Branch",'Capital Avail - Branch IFRS'!D16,0)</f>
        <v>0</v>
      </c>
      <c r="D35" s="13"/>
      <c r="F35" s="131"/>
      <c r="G35" s="131"/>
      <c r="H35" s="131"/>
      <c r="I35" s="131"/>
      <c r="J35" s="131"/>
    </row>
    <row r="36" spans="1:10" x14ac:dyDescent="0.25">
      <c r="A36" s="3" t="s">
        <v>306</v>
      </c>
      <c r="C36" s="132">
        <f>IF($C$2="Branch",'Capital Avail - Branch IFRS'!D18,0)</f>
        <v>0</v>
      </c>
      <c r="D36" s="13"/>
      <c r="F36" s="131"/>
      <c r="G36" s="131"/>
      <c r="H36" s="131"/>
      <c r="I36" s="131"/>
      <c r="J36" s="131"/>
    </row>
    <row r="37" spans="1:10" x14ac:dyDescent="0.25">
      <c r="D37" s="13"/>
      <c r="F37" s="131"/>
      <c r="G37" s="131"/>
      <c r="H37" s="131"/>
      <c r="I37" s="131"/>
      <c r="J37" s="131"/>
    </row>
    <row r="38" spans="1:10" ht="13" x14ac:dyDescent="0.3">
      <c r="A38" s="29" t="s">
        <v>71</v>
      </c>
    </row>
    <row r="39" spans="1:10" x14ac:dyDescent="0.25">
      <c r="A39" s="3" t="s">
        <v>3</v>
      </c>
      <c r="B39" s="132">
        <f>IF($C$2="Domestic company",'Capital Available - Domestic'!D50,'Capital Available - Branch'!D16)</f>
        <v>0</v>
      </c>
      <c r="C39" s="132">
        <f>IF($C$2="Domestic company",'Capital Avail Domestic IFRS'!D50,'Capital Avail - Branch IFRS'!D16)</f>
        <v>0</v>
      </c>
    </row>
    <row r="40" spans="1:10" x14ac:dyDescent="0.25">
      <c r="A40" s="3" t="s">
        <v>306</v>
      </c>
      <c r="C40" s="132">
        <f>IF($C$2="Domestic company",'Capital Avail Domestic IFRS'!D52,'Capital Avail - Branch IFRS'!D18)</f>
        <v>0</v>
      </c>
    </row>
    <row r="41" spans="1:10" x14ac:dyDescent="0.25">
      <c r="A41" s="3" t="s">
        <v>3</v>
      </c>
      <c r="B41" s="132">
        <f>B39+B40</f>
        <v>0</v>
      </c>
      <c r="C41" s="132">
        <f>C39+C40</f>
        <v>0</v>
      </c>
    </row>
    <row r="43" spans="1:10" x14ac:dyDescent="0.25">
      <c r="A43" s="3" t="s">
        <v>181</v>
      </c>
      <c r="B43" s="132">
        <f>IF(B41=0,0,MAX(IF($C$2="Branch",1000,2000),SUM(B$9:B$14,B$16)))</f>
        <v>0</v>
      </c>
      <c r="C43" s="132">
        <f>IF(C41=0,0,MAX(IF($C$2="Branch",1000,2000),SUM(C$9:C$14,C$16,C$18)-C$19))</f>
        <v>0</v>
      </c>
    </row>
    <row r="44" spans="1:10" x14ac:dyDescent="0.25">
      <c r="A44" s="3" t="s">
        <v>182</v>
      </c>
      <c r="B44" s="132">
        <f>IF(B41=0,0,MAX(IF($C$2="Branch",1000,2000),SUM(B$9:B$13,B$15,B$17)))</f>
        <v>0</v>
      </c>
      <c r="C44" s="132">
        <f>IF(C41=0,0,MAX(IF($C$2="Branch",1000,2000),SUM(C$9:C$13,C$15,C$17,C$18)-C$20))</f>
        <v>0</v>
      </c>
    </row>
    <row r="46" spans="1:10" x14ac:dyDescent="0.25">
      <c r="A46" s="13" t="s">
        <v>183</v>
      </c>
      <c r="B46" s="14">
        <f>+B$41-B43</f>
        <v>0</v>
      </c>
      <c r="C46" s="14">
        <f>+C$41-C43</f>
        <v>0</v>
      </c>
    </row>
    <row r="47" spans="1:10" x14ac:dyDescent="0.25">
      <c r="A47" s="13" t="s">
        <v>184</v>
      </c>
      <c r="B47" s="14">
        <f>+B$41-B44</f>
        <v>0</v>
      </c>
      <c r="C47" s="14">
        <f>+C$41-C44</f>
        <v>0</v>
      </c>
    </row>
    <row r="48" spans="1:10" x14ac:dyDescent="0.25">
      <c r="A48" s="13"/>
      <c r="B48" s="13"/>
      <c r="C48" s="13"/>
    </row>
    <row r="49" spans="1:3" x14ac:dyDescent="0.25">
      <c r="A49" s="3" t="s">
        <v>179</v>
      </c>
      <c r="B49" s="165">
        <f>IFERROR(B$41/B43,0)</f>
        <v>0</v>
      </c>
      <c r="C49" s="165">
        <f>IFERROR(C$41/C43,0)</f>
        <v>0</v>
      </c>
    </row>
    <row r="50" spans="1:3" x14ac:dyDescent="0.25">
      <c r="A50" s="3" t="s">
        <v>180</v>
      </c>
      <c r="B50" s="165">
        <f>IFERROR(B$41/B44,0)</f>
        <v>0</v>
      </c>
      <c r="C50" s="165">
        <f>IFERROR(C$41/C44,0)</f>
        <v>0</v>
      </c>
    </row>
    <row r="51" spans="1:3" x14ac:dyDescent="0.25">
      <c r="A51" s="13"/>
    </row>
    <row r="52" spans="1:3" x14ac:dyDescent="0.25">
      <c r="A52" s="13"/>
      <c r="B52" s="13"/>
      <c r="C52" s="13"/>
    </row>
  </sheetData>
  <mergeCells count="2">
    <mergeCell ref="C1:G1"/>
    <mergeCell ref="C2:D2"/>
  </mergeCells>
  <dataValidations disablePrompts="1" count="1">
    <dataValidation type="list" allowBlank="1" showInputMessage="1" showErrorMessage="1" prompt="Please select Entity Type? _x000a_&quot;Domestic Company&quot; or &quot;Branch&quot;" sqref="C2:D2" xr:uid="{00000000-0002-0000-0100-000000000000}">
      <formula1>"Domestic Company, Branch"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9"/>
  <sheetViews>
    <sheetView topLeftCell="A6" workbookViewId="0">
      <selection activeCell="A21" sqref="A21"/>
    </sheetView>
  </sheetViews>
  <sheetFormatPr defaultColWidth="9.08984375" defaultRowHeight="14.5" x14ac:dyDescent="0.35"/>
  <cols>
    <col min="1" max="1" width="44.54296875" customWidth="1"/>
    <col min="2" max="2" width="17" customWidth="1"/>
    <col min="3" max="3" width="13.7265625" customWidth="1"/>
    <col min="4" max="4" width="19" customWidth="1"/>
    <col min="5" max="5" width="16" customWidth="1"/>
    <col min="6" max="6" width="10.08984375" bestFit="1" customWidth="1"/>
    <col min="7" max="7" width="11.26953125" customWidth="1"/>
  </cols>
  <sheetData>
    <row r="1" spans="1:7" x14ac:dyDescent="0.35">
      <c r="A1" s="96">
        <v>0</v>
      </c>
      <c r="B1" s="110"/>
      <c r="G1" s="15" t="s">
        <v>75</v>
      </c>
    </row>
    <row r="2" spans="1:7" x14ac:dyDescent="0.35">
      <c r="A2" s="96">
        <v>0</v>
      </c>
      <c r="B2" s="110"/>
    </row>
    <row r="3" spans="1:7" x14ac:dyDescent="0.35">
      <c r="A3" s="63" t="s">
        <v>6</v>
      </c>
    </row>
    <row r="5" spans="1:7" x14ac:dyDescent="0.35">
      <c r="A5" s="115"/>
      <c r="B5" s="116" t="s">
        <v>25</v>
      </c>
      <c r="C5" s="117" t="s">
        <v>26</v>
      </c>
      <c r="D5" s="117" t="s">
        <v>10</v>
      </c>
      <c r="E5" s="117" t="s">
        <v>14</v>
      </c>
      <c r="F5" s="117" t="s">
        <v>17</v>
      </c>
      <c r="G5" s="118" t="s">
        <v>18</v>
      </c>
    </row>
    <row r="6" spans="1:7" s="68" customFormat="1" ht="60.75" customHeight="1" x14ac:dyDescent="0.35">
      <c r="A6" s="64" t="s">
        <v>52</v>
      </c>
      <c r="B6" s="65" t="s">
        <v>53</v>
      </c>
      <c r="C6" s="66" t="s">
        <v>54</v>
      </c>
      <c r="D6" s="66" t="s">
        <v>59</v>
      </c>
      <c r="E6" s="66" t="s">
        <v>61</v>
      </c>
      <c r="F6" s="66" t="s">
        <v>36</v>
      </c>
      <c r="G6" s="67" t="s">
        <v>62</v>
      </c>
    </row>
    <row r="7" spans="1:7" s="68" customFormat="1" ht="15.75" customHeight="1" x14ac:dyDescent="0.35">
      <c r="A7" s="69"/>
      <c r="B7" s="70" t="s">
        <v>0</v>
      </c>
      <c r="C7" s="71" t="s">
        <v>0</v>
      </c>
      <c r="D7" s="71"/>
      <c r="E7" s="71" t="s">
        <v>0</v>
      </c>
      <c r="F7" s="71"/>
      <c r="G7" s="72" t="s">
        <v>0</v>
      </c>
    </row>
    <row r="8" spans="1:7" x14ac:dyDescent="0.35">
      <c r="A8" s="73" t="s">
        <v>55</v>
      </c>
      <c r="B8" s="74"/>
      <c r="C8" s="75"/>
      <c r="D8" s="75"/>
      <c r="E8" s="75"/>
      <c r="G8" s="76"/>
    </row>
    <row r="9" spans="1:7" x14ac:dyDescent="0.35">
      <c r="A9" s="6" t="s">
        <v>56</v>
      </c>
      <c r="B9" s="103"/>
      <c r="C9" s="103"/>
      <c r="D9" s="102"/>
      <c r="E9" s="75">
        <f>ABS((B9-C9)*D9)</f>
        <v>0</v>
      </c>
      <c r="F9">
        <v>0.02</v>
      </c>
      <c r="G9" s="77">
        <f>F9*E9</f>
        <v>0</v>
      </c>
    </row>
    <row r="10" spans="1:7" x14ac:dyDescent="0.35">
      <c r="A10" s="6" t="s">
        <v>57</v>
      </c>
      <c r="B10" s="103"/>
      <c r="C10" s="103"/>
      <c r="D10" s="102"/>
      <c r="E10" s="75">
        <f>ABS((B10-C10)*D10)</f>
        <v>0</v>
      </c>
      <c r="F10">
        <v>0.02</v>
      </c>
      <c r="G10" s="77">
        <f>F10*E10</f>
        <v>0</v>
      </c>
    </row>
    <row r="11" spans="1:7" x14ac:dyDescent="0.35">
      <c r="A11" s="6"/>
      <c r="B11" s="78"/>
      <c r="C11" s="79"/>
      <c r="D11" s="75"/>
      <c r="E11" s="75"/>
      <c r="G11" s="77"/>
    </row>
    <row r="12" spans="1:7" ht="15.5" x14ac:dyDescent="0.35">
      <c r="A12" s="73" t="s">
        <v>58</v>
      </c>
      <c r="B12" s="78"/>
      <c r="C12" s="79"/>
      <c r="D12" s="75"/>
      <c r="E12" s="75"/>
      <c r="G12" s="77"/>
    </row>
    <row r="13" spans="1:7" x14ac:dyDescent="0.35">
      <c r="A13" s="6" t="s">
        <v>56</v>
      </c>
      <c r="B13" s="103"/>
      <c r="C13" s="103"/>
      <c r="D13" s="102"/>
      <c r="E13" s="75">
        <f t="shared" ref="E13:E14" si="0">ABS((B13-C13)*D13)</f>
        <v>0</v>
      </c>
      <c r="F13">
        <v>0.08</v>
      </c>
      <c r="G13" s="77">
        <f>F13*E13</f>
        <v>0</v>
      </c>
    </row>
    <row r="14" spans="1:7" x14ac:dyDescent="0.35">
      <c r="A14" s="6" t="s">
        <v>57</v>
      </c>
      <c r="B14" s="103"/>
      <c r="C14" s="103"/>
      <c r="D14" s="102"/>
      <c r="E14" s="75">
        <f t="shared" si="0"/>
        <v>0</v>
      </c>
      <c r="F14">
        <v>0.08</v>
      </c>
      <c r="G14" s="77">
        <f t="shared" ref="G14" si="1">F14*E14</f>
        <v>0</v>
      </c>
    </row>
    <row r="15" spans="1:7" x14ac:dyDescent="0.35">
      <c r="A15" s="80"/>
      <c r="B15" s="78"/>
      <c r="C15" s="79"/>
      <c r="D15" s="75"/>
      <c r="E15" s="75"/>
      <c r="G15" s="77"/>
    </row>
    <row r="16" spans="1:7" x14ac:dyDescent="0.35">
      <c r="A16" s="81" t="s">
        <v>87</v>
      </c>
      <c r="B16" s="78"/>
      <c r="C16" s="79"/>
      <c r="D16" s="75"/>
      <c r="E16" s="75"/>
      <c r="G16" s="77"/>
    </row>
    <row r="17" spans="1:7" x14ac:dyDescent="0.35">
      <c r="A17" s="6" t="s">
        <v>63</v>
      </c>
      <c r="B17" s="103"/>
      <c r="C17" s="103"/>
      <c r="D17" s="102"/>
      <c r="E17" s="75">
        <f t="shared" ref="E17" si="2">ABS((B17-C17)*D17)</f>
        <v>0</v>
      </c>
      <c r="F17" s="102"/>
      <c r="G17" s="77">
        <f t="shared" ref="G17" si="3">F17*E17</f>
        <v>0</v>
      </c>
    </row>
    <row r="18" spans="1:7" ht="15" thickBot="1" x14ac:dyDescent="0.4">
      <c r="A18" s="82" t="s">
        <v>60</v>
      </c>
      <c r="B18" s="83"/>
      <c r="C18" s="84"/>
      <c r="D18" s="84"/>
      <c r="E18" s="84"/>
      <c r="F18" s="85"/>
      <c r="G18" s="86">
        <f>SUM(G8:G15)-G17</f>
        <v>0</v>
      </c>
    </row>
    <row r="19" spans="1:7" ht="15" thickTop="1" x14ac:dyDescent="0.35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H12"/>
  <sheetViews>
    <sheetView workbookViewId="0">
      <selection activeCell="E16" sqref="E16"/>
    </sheetView>
  </sheetViews>
  <sheetFormatPr defaultColWidth="9.08984375" defaultRowHeight="12.5" x14ac:dyDescent="0.25"/>
  <cols>
    <col min="1" max="1" width="36.26953125" style="3" bestFit="1" customWidth="1"/>
    <col min="2" max="3" width="11.453125" style="3" customWidth="1"/>
    <col min="4" max="16384" width="9.08984375" style="3"/>
  </cols>
  <sheetData>
    <row r="1" spans="1:8" ht="13" x14ac:dyDescent="0.3">
      <c r="A1" s="96">
        <v>0</v>
      </c>
      <c r="B1" s="110"/>
      <c r="C1" s="110"/>
      <c r="H1" s="15" t="s">
        <v>166</v>
      </c>
    </row>
    <row r="2" spans="1:8" ht="13" x14ac:dyDescent="0.3">
      <c r="A2" s="96">
        <v>0</v>
      </c>
      <c r="B2" s="110"/>
      <c r="C2" s="110"/>
    </row>
    <row r="4" spans="1:8" ht="13" x14ac:dyDescent="0.3">
      <c r="A4" s="1" t="s">
        <v>146</v>
      </c>
      <c r="B4" s="1"/>
      <c r="C4" s="1"/>
    </row>
    <row r="6" spans="1:8" ht="13" x14ac:dyDescent="0.3">
      <c r="A6" s="88"/>
      <c r="B6" s="147" t="s">
        <v>25</v>
      </c>
      <c r="C6" s="148" t="s">
        <v>26</v>
      </c>
      <c r="D6" s="148" t="s">
        <v>10</v>
      </c>
      <c r="E6" s="149" t="s">
        <v>14</v>
      </c>
    </row>
    <row r="7" spans="1:8" ht="39" x14ac:dyDescent="0.3">
      <c r="A7" s="88" t="s">
        <v>64</v>
      </c>
      <c r="B7" s="139" t="s">
        <v>157</v>
      </c>
      <c r="C7" s="140" t="s">
        <v>173</v>
      </c>
      <c r="D7" s="140" t="s">
        <v>36</v>
      </c>
      <c r="E7" s="142" t="s">
        <v>159</v>
      </c>
    </row>
    <row r="8" spans="1:8" ht="13" x14ac:dyDescent="0.25">
      <c r="A8" s="141"/>
      <c r="B8" s="70" t="s">
        <v>0</v>
      </c>
      <c r="C8" s="70" t="s">
        <v>0</v>
      </c>
      <c r="D8" s="71"/>
      <c r="E8" s="72" t="s">
        <v>0</v>
      </c>
    </row>
    <row r="9" spans="1:8" x14ac:dyDescent="0.25">
      <c r="A9" s="42" t="s">
        <v>165</v>
      </c>
      <c r="B9" s="166"/>
      <c r="C9" s="158"/>
      <c r="D9" s="145">
        <v>0.15</v>
      </c>
      <c r="E9" s="146">
        <f>MAX(D9*B9, C9*D9)</f>
        <v>0</v>
      </c>
    </row>
    <row r="10" spans="1:8" x14ac:dyDescent="0.25">
      <c r="A10" s="91"/>
      <c r="B10" s="150"/>
      <c r="C10" s="159"/>
      <c r="D10" s="151"/>
      <c r="E10" s="152"/>
    </row>
    <row r="11" spans="1:8" ht="13.5" thickBot="1" x14ac:dyDescent="0.35">
      <c r="A11" s="92" t="s">
        <v>161</v>
      </c>
      <c r="B11" s="90"/>
      <c r="C11" s="19"/>
      <c r="D11" s="89"/>
      <c r="E11" s="20">
        <f>E9</f>
        <v>0</v>
      </c>
    </row>
    <row r="12" spans="1:8" ht="13" thickTop="1" x14ac:dyDescent="0.25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5CA9-8C42-4E61-A534-EAB9745045AB}">
  <sheetPr>
    <tabColor theme="9"/>
  </sheetPr>
  <dimension ref="A1:O20"/>
  <sheetViews>
    <sheetView topLeftCell="B7" workbookViewId="0">
      <selection activeCell="L12" sqref="L12"/>
    </sheetView>
  </sheetViews>
  <sheetFormatPr defaultColWidth="9.08984375" defaultRowHeight="12.5" x14ac:dyDescent="0.25"/>
  <cols>
    <col min="1" max="1" width="36.26953125" style="3" bestFit="1" customWidth="1"/>
    <col min="2" max="8" width="15.6328125" style="3" customWidth="1"/>
    <col min="9" max="10" width="11.453125" style="3" customWidth="1"/>
    <col min="11" max="16384" width="9.08984375" style="3"/>
  </cols>
  <sheetData>
    <row r="1" spans="1:15" ht="13" x14ac:dyDescent="0.3">
      <c r="A1" s="96">
        <v>0</v>
      </c>
      <c r="B1" s="110"/>
      <c r="C1" s="110"/>
      <c r="D1" s="110"/>
      <c r="E1" s="110"/>
      <c r="F1" s="110"/>
      <c r="G1" s="110"/>
      <c r="H1" s="110"/>
      <c r="I1" s="110"/>
      <c r="J1" s="110"/>
      <c r="O1" s="15" t="s">
        <v>225</v>
      </c>
    </row>
    <row r="2" spans="1:15" ht="13" x14ac:dyDescent="0.3">
      <c r="A2" s="96">
        <v>0</v>
      </c>
      <c r="B2" s="110"/>
      <c r="C2" s="110"/>
      <c r="D2" s="110"/>
      <c r="E2" s="110"/>
      <c r="F2" s="110"/>
      <c r="G2" s="110"/>
      <c r="H2" s="110"/>
      <c r="I2" s="110"/>
      <c r="J2" s="110"/>
    </row>
    <row r="4" spans="1:15" ht="13" x14ac:dyDescent="0.3">
      <c r="A4" s="1" t="s">
        <v>146</v>
      </c>
      <c r="B4" s="1"/>
      <c r="C4" s="1"/>
      <c r="D4" s="1"/>
      <c r="E4" s="1"/>
      <c r="F4" s="1"/>
      <c r="G4" s="1"/>
      <c r="H4" s="1"/>
      <c r="I4" s="1"/>
      <c r="J4" s="1"/>
    </row>
    <row r="6" spans="1:15" ht="40" customHeight="1" x14ac:dyDescent="0.3">
      <c r="A6" s="88"/>
      <c r="B6" s="248" t="s">
        <v>295</v>
      </c>
      <c r="C6" s="249"/>
      <c r="D6" s="250"/>
      <c r="E6" s="248" t="s">
        <v>300</v>
      </c>
      <c r="F6" s="249"/>
      <c r="G6" s="250"/>
      <c r="H6" s="251" t="s">
        <v>298</v>
      </c>
      <c r="I6" s="253" t="s">
        <v>247</v>
      </c>
      <c r="J6" s="253" t="s">
        <v>299</v>
      </c>
      <c r="K6" s="253" t="s">
        <v>248</v>
      </c>
      <c r="L6" s="246" t="s">
        <v>159</v>
      </c>
    </row>
    <row r="7" spans="1:15" ht="115" customHeight="1" x14ac:dyDescent="0.3">
      <c r="A7" s="88" t="s">
        <v>64</v>
      </c>
      <c r="B7" s="139" t="s">
        <v>301</v>
      </c>
      <c r="C7" s="139" t="s">
        <v>302</v>
      </c>
      <c r="D7" s="142" t="s">
        <v>296</v>
      </c>
      <c r="E7" s="139" t="s">
        <v>303</v>
      </c>
      <c r="F7" s="139" t="s">
        <v>304</v>
      </c>
      <c r="G7" s="142" t="s">
        <v>297</v>
      </c>
      <c r="H7" s="252"/>
      <c r="I7" s="254"/>
      <c r="J7" s="254"/>
      <c r="K7" s="254"/>
      <c r="L7" s="247"/>
    </row>
    <row r="8" spans="1:15" ht="13" x14ac:dyDescent="0.3">
      <c r="A8" s="216"/>
      <c r="B8" s="217" t="s">
        <v>226</v>
      </c>
      <c r="C8" s="218" t="s">
        <v>227</v>
      </c>
      <c r="D8" s="219" t="s">
        <v>228</v>
      </c>
      <c r="E8" s="217" t="s">
        <v>229</v>
      </c>
      <c r="F8" s="219" t="s">
        <v>230</v>
      </c>
      <c r="G8" s="217" t="s">
        <v>231</v>
      </c>
      <c r="H8" s="217" t="s">
        <v>232</v>
      </c>
      <c r="I8" s="217" t="s">
        <v>233</v>
      </c>
      <c r="J8" s="217" t="s">
        <v>234</v>
      </c>
      <c r="K8" s="218" t="s">
        <v>235</v>
      </c>
      <c r="L8" s="219" t="s">
        <v>236</v>
      </c>
    </row>
    <row r="9" spans="1:15" ht="13" x14ac:dyDescent="0.25">
      <c r="A9" s="141"/>
      <c r="B9" s="70" t="s">
        <v>0</v>
      </c>
      <c r="C9" s="70" t="s">
        <v>0</v>
      </c>
      <c r="D9" s="215" t="s">
        <v>0</v>
      </c>
      <c r="E9" s="70" t="s">
        <v>0</v>
      </c>
      <c r="F9" s="215"/>
      <c r="G9" s="70" t="s">
        <v>0</v>
      </c>
      <c r="H9" s="70" t="s">
        <v>0</v>
      </c>
      <c r="I9" s="70" t="s">
        <v>0</v>
      </c>
      <c r="J9" s="70" t="s">
        <v>0</v>
      </c>
      <c r="K9" s="71"/>
      <c r="L9" s="72" t="s">
        <v>0</v>
      </c>
    </row>
    <row r="10" spans="1:15" x14ac:dyDescent="0.25">
      <c r="A10" s="42" t="s">
        <v>239</v>
      </c>
      <c r="B10" s="214"/>
      <c r="C10" s="214"/>
      <c r="D10" s="237">
        <f>B10+C10</f>
        <v>0</v>
      </c>
      <c r="E10" s="214"/>
      <c r="F10" s="214"/>
      <c r="G10" s="237">
        <f>E10+F10</f>
        <v>0</v>
      </c>
      <c r="H10" s="237">
        <f t="shared" ref="H10:H17" si="0">D10-G10</f>
        <v>0</v>
      </c>
      <c r="I10" s="166"/>
      <c r="J10" s="237">
        <f>MAX(H10,I10)</f>
        <v>0</v>
      </c>
      <c r="K10" s="224">
        <v>0.125</v>
      </c>
      <c r="L10" s="146">
        <f>J10*K10</f>
        <v>0</v>
      </c>
    </row>
    <row r="11" spans="1:15" x14ac:dyDescent="0.25">
      <c r="A11" s="42" t="s">
        <v>240</v>
      </c>
      <c r="B11" s="222"/>
      <c r="C11" s="222"/>
      <c r="D11" s="238">
        <f t="shared" ref="D11:D17" si="1">B11+C11</f>
        <v>0</v>
      </c>
      <c r="E11" s="222"/>
      <c r="F11" s="222"/>
      <c r="G11" s="238">
        <f t="shared" ref="G11:G17" si="2">E11+F11</f>
        <v>0</v>
      </c>
      <c r="H11" s="238">
        <f t="shared" si="0"/>
        <v>0</v>
      </c>
      <c r="I11" s="223"/>
      <c r="J11" s="238">
        <f t="shared" ref="J11:J17" si="3">MAX(H11,I11)</f>
        <v>0</v>
      </c>
      <c r="K11" s="155">
        <v>0.125</v>
      </c>
      <c r="L11" s="18">
        <f t="shared" ref="L11:L17" si="4">J11*K11</f>
        <v>0</v>
      </c>
    </row>
    <row r="12" spans="1:15" x14ac:dyDescent="0.25">
      <c r="A12" s="42" t="s">
        <v>119</v>
      </c>
      <c r="B12" s="222"/>
      <c r="C12" s="222"/>
      <c r="D12" s="238">
        <f t="shared" si="1"/>
        <v>0</v>
      </c>
      <c r="E12" s="222"/>
      <c r="F12" s="222"/>
      <c r="G12" s="238">
        <f t="shared" si="2"/>
        <v>0</v>
      </c>
      <c r="H12" s="238">
        <f t="shared" si="0"/>
        <v>0</v>
      </c>
      <c r="I12" s="223"/>
      <c r="J12" s="238">
        <f t="shared" si="3"/>
        <v>0</v>
      </c>
      <c r="K12" s="155">
        <v>0.1</v>
      </c>
      <c r="L12" s="18">
        <f t="shared" si="4"/>
        <v>0</v>
      </c>
    </row>
    <row r="13" spans="1:15" x14ac:dyDescent="0.25">
      <c r="A13" s="42" t="s">
        <v>151</v>
      </c>
      <c r="B13" s="222"/>
      <c r="C13" s="222"/>
      <c r="D13" s="238">
        <f t="shared" si="1"/>
        <v>0</v>
      </c>
      <c r="E13" s="222"/>
      <c r="F13" s="222"/>
      <c r="G13" s="238">
        <f t="shared" si="2"/>
        <v>0</v>
      </c>
      <c r="H13" s="238">
        <f t="shared" si="0"/>
        <v>0</v>
      </c>
      <c r="I13" s="223"/>
      <c r="J13" s="238">
        <f t="shared" si="3"/>
        <v>0</v>
      </c>
      <c r="K13" s="155">
        <v>0.2</v>
      </c>
      <c r="L13" s="18">
        <f t="shared" si="4"/>
        <v>0</v>
      </c>
    </row>
    <row r="14" spans="1:15" x14ac:dyDescent="0.25">
      <c r="A14" s="42" t="s">
        <v>241</v>
      </c>
      <c r="B14" s="222"/>
      <c r="C14" s="222"/>
      <c r="D14" s="238">
        <f t="shared" si="1"/>
        <v>0</v>
      </c>
      <c r="E14" s="222"/>
      <c r="F14" s="222"/>
      <c r="G14" s="238">
        <f t="shared" si="2"/>
        <v>0</v>
      </c>
      <c r="H14" s="238">
        <f t="shared" si="0"/>
        <v>0</v>
      </c>
      <c r="I14" s="223"/>
      <c r="J14" s="238">
        <f t="shared" si="3"/>
        <v>0</v>
      </c>
      <c r="K14" s="155">
        <v>0.2</v>
      </c>
      <c r="L14" s="18">
        <f t="shared" si="4"/>
        <v>0</v>
      </c>
    </row>
    <row r="15" spans="1:15" x14ac:dyDescent="0.25">
      <c r="A15" s="42" t="s">
        <v>242</v>
      </c>
      <c r="B15" s="222"/>
      <c r="C15" s="222"/>
      <c r="D15" s="238">
        <f t="shared" si="1"/>
        <v>0</v>
      </c>
      <c r="E15" s="222"/>
      <c r="F15" s="222"/>
      <c r="G15" s="238">
        <f t="shared" si="2"/>
        <v>0</v>
      </c>
      <c r="H15" s="238">
        <f t="shared" si="0"/>
        <v>0</v>
      </c>
      <c r="I15" s="223"/>
      <c r="J15" s="238">
        <f t="shared" si="3"/>
        <v>0</v>
      </c>
      <c r="K15" s="155">
        <v>0.15</v>
      </c>
      <c r="L15" s="18">
        <f t="shared" si="4"/>
        <v>0</v>
      </c>
    </row>
    <row r="16" spans="1:15" x14ac:dyDescent="0.25">
      <c r="A16" s="42" t="s">
        <v>243</v>
      </c>
      <c r="B16" s="222"/>
      <c r="C16" s="222"/>
      <c r="D16" s="238">
        <f t="shared" si="1"/>
        <v>0</v>
      </c>
      <c r="E16" s="222"/>
      <c r="F16" s="222"/>
      <c r="G16" s="238">
        <f t="shared" si="2"/>
        <v>0</v>
      </c>
      <c r="H16" s="238">
        <f t="shared" si="0"/>
        <v>0</v>
      </c>
      <c r="I16" s="223"/>
      <c r="J16" s="238">
        <f t="shared" si="3"/>
        <v>0</v>
      </c>
      <c r="K16" s="155">
        <v>0.125</v>
      </c>
      <c r="L16" s="18">
        <f t="shared" si="4"/>
        <v>0</v>
      </c>
    </row>
    <row r="17" spans="1:12" x14ac:dyDescent="0.25">
      <c r="A17" s="42" t="s">
        <v>66</v>
      </c>
      <c r="B17" s="222"/>
      <c r="C17" s="222"/>
      <c r="D17" s="238">
        <f t="shared" si="1"/>
        <v>0</v>
      </c>
      <c r="E17" s="222"/>
      <c r="F17" s="222"/>
      <c r="G17" s="238">
        <f t="shared" si="2"/>
        <v>0</v>
      </c>
      <c r="H17" s="238">
        <f t="shared" si="0"/>
        <v>0</v>
      </c>
      <c r="I17" s="223"/>
      <c r="J17" s="238">
        <f t="shared" si="3"/>
        <v>0</v>
      </c>
      <c r="K17" s="155">
        <v>0.2</v>
      </c>
      <c r="L17" s="18">
        <f t="shared" si="4"/>
        <v>0</v>
      </c>
    </row>
    <row r="18" spans="1:12" x14ac:dyDescent="0.25">
      <c r="A18" s="91"/>
      <c r="B18" s="159"/>
      <c r="C18" s="159"/>
      <c r="D18" s="159"/>
      <c r="E18" s="159"/>
      <c r="F18" s="159"/>
      <c r="G18" s="159"/>
      <c r="H18" s="159"/>
      <c r="I18" s="150"/>
      <c r="J18" s="159"/>
      <c r="K18" s="151"/>
      <c r="L18" s="152"/>
    </row>
    <row r="19" spans="1:12" ht="13.5" thickBot="1" x14ac:dyDescent="0.35">
      <c r="A19" s="92" t="s">
        <v>161</v>
      </c>
      <c r="B19" s="19"/>
      <c r="C19" s="19"/>
      <c r="D19" s="19"/>
      <c r="E19" s="19"/>
      <c r="F19" s="19"/>
      <c r="G19" s="19"/>
      <c r="H19" s="19"/>
      <c r="I19" s="90"/>
      <c r="J19" s="19"/>
      <c r="K19" s="89"/>
      <c r="L19" s="20">
        <f>SUM(L10:L17)</f>
        <v>0</v>
      </c>
    </row>
    <row r="20" spans="1:12" ht="13" thickTop="1" x14ac:dyDescent="0.25"/>
  </sheetData>
  <mergeCells count="7">
    <mergeCell ref="L6:L7"/>
    <mergeCell ref="B6:D6"/>
    <mergeCell ref="E6:G6"/>
    <mergeCell ref="H6:H7"/>
    <mergeCell ref="I6:I7"/>
    <mergeCell ref="J6:J7"/>
    <mergeCell ref="K6:K7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G12"/>
  <sheetViews>
    <sheetView workbookViewId="0">
      <selection activeCell="G25" sqref="G25"/>
    </sheetView>
  </sheetViews>
  <sheetFormatPr defaultColWidth="9.08984375" defaultRowHeight="12.5" x14ac:dyDescent="0.25"/>
  <cols>
    <col min="1" max="1" width="36" style="3" bestFit="1" customWidth="1"/>
    <col min="2" max="2" width="13.08984375" style="3" customWidth="1"/>
    <col min="3" max="16384" width="9.08984375" style="3"/>
  </cols>
  <sheetData>
    <row r="1" spans="1:7" ht="13" x14ac:dyDescent="0.3">
      <c r="A1" s="96">
        <v>0</v>
      </c>
      <c r="B1" s="110"/>
      <c r="G1" s="15" t="s">
        <v>167</v>
      </c>
    </row>
    <row r="2" spans="1:7" ht="13" x14ac:dyDescent="0.3">
      <c r="A2" s="96">
        <v>0</v>
      </c>
      <c r="B2" s="110"/>
    </row>
    <row r="4" spans="1:7" ht="13" x14ac:dyDescent="0.3">
      <c r="A4" s="1" t="s">
        <v>147</v>
      </c>
      <c r="B4" s="1"/>
    </row>
    <row r="6" spans="1:7" ht="13" x14ac:dyDescent="0.3">
      <c r="A6" s="88"/>
      <c r="B6" s="147" t="s">
        <v>25</v>
      </c>
      <c r="C6" s="148" t="s">
        <v>26</v>
      </c>
      <c r="D6" s="149" t="s">
        <v>10</v>
      </c>
    </row>
    <row r="7" spans="1:7" ht="39" x14ac:dyDescent="0.3">
      <c r="A7" s="88" t="s">
        <v>64</v>
      </c>
      <c r="B7" s="139" t="s">
        <v>160</v>
      </c>
      <c r="C7" s="140" t="s">
        <v>36</v>
      </c>
      <c r="D7" s="142" t="s">
        <v>159</v>
      </c>
    </row>
    <row r="8" spans="1:7" ht="13" x14ac:dyDescent="0.25">
      <c r="A8" s="141"/>
      <c r="B8" s="70" t="s">
        <v>0</v>
      </c>
      <c r="C8" s="71"/>
      <c r="D8" s="72" t="s">
        <v>0</v>
      </c>
    </row>
    <row r="9" spans="1:7" x14ac:dyDescent="0.25">
      <c r="A9" s="42" t="s">
        <v>165</v>
      </c>
      <c r="B9" s="143"/>
      <c r="C9" s="145">
        <v>0.1</v>
      </c>
      <c r="D9" s="146">
        <f>C9*B9</f>
        <v>0</v>
      </c>
    </row>
    <row r="10" spans="1:7" x14ac:dyDescent="0.25">
      <c r="A10" s="91"/>
      <c r="B10" s="150"/>
      <c r="C10" s="151"/>
      <c r="D10" s="152"/>
    </row>
    <row r="11" spans="1:7" ht="13.5" thickBot="1" x14ac:dyDescent="0.35">
      <c r="A11" s="87" t="s">
        <v>162</v>
      </c>
      <c r="B11" s="19"/>
      <c r="C11" s="89"/>
      <c r="D11" s="20">
        <f>D9</f>
        <v>0</v>
      </c>
    </row>
    <row r="12" spans="1:7" ht="13" thickTop="1" x14ac:dyDescent="0.25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I21"/>
  <sheetViews>
    <sheetView workbookViewId="0">
      <selection activeCell="G11" sqref="G11"/>
    </sheetView>
  </sheetViews>
  <sheetFormatPr defaultColWidth="9.08984375" defaultRowHeight="12.5" x14ac:dyDescent="0.25"/>
  <cols>
    <col min="1" max="1" width="36" style="3" bestFit="1" customWidth="1"/>
    <col min="2" max="3" width="12" style="3" customWidth="1"/>
    <col min="4" max="4" width="13.08984375" style="3" customWidth="1"/>
    <col min="5" max="16384" width="9.08984375" style="3"/>
  </cols>
  <sheetData>
    <row r="1" spans="1:9" ht="13" x14ac:dyDescent="0.3">
      <c r="A1" s="96">
        <v>0</v>
      </c>
      <c r="B1" s="96"/>
      <c r="C1" s="96"/>
      <c r="D1" s="110"/>
      <c r="I1" s="15" t="s">
        <v>237</v>
      </c>
    </row>
    <row r="2" spans="1:9" ht="13" x14ac:dyDescent="0.3">
      <c r="A2" s="96">
        <v>0</v>
      </c>
      <c r="B2" s="96"/>
      <c r="C2" s="96"/>
      <c r="D2" s="110"/>
    </row>
    <row r="4" spans="1:9" ht="13" x14ac:dyDescent="0.3">
      <c r="A4" s="1" t="s">
        <v>147</v>
      </c>
      <c r="B4" s="1"/>
      <c r="C4" s="1"/>
      <c r="D4" s="1"/>
    </row>
    <row r="6" spans="1:9" ht="13" x14ac:dyDescent="0.3">
      <c r="A6" s="88"/>
      <c r="B6" s="147" t="s">
        <v>25</v>
      </c>
      <c r="C6" s="147" t="s">
        <v>26</v>
      </c>
      <c r="D6" s="147" t="s">
        <v>10</v>
      </c>
      <c r="E6" s="148" t="s">
        <v>14</v>
      </c>
      <c r="F6" s="149" t="s">
        <v>17</v>
      </c>
    </row>
    <row r="7" spans="1:9" ht="104" x14ac:dyDescent="0.3">
      <c r="A7" s="88" t="s">
        <v>64</v>
      </c>
      <c r="B7" s="139" t="s">
        <v>250</v>
      </c>
      <c r="C7" s="139" t="s">
        <v>249</v>
      </c>
      <c r="D7" s="139" t="s">
        <v>305</v>
      </c>
      <c r="E7" s="140" t="s">
        <v>36</v>
      </c>
      <c r="F7" s="142" t="s">
        <v>159</v>
      </c>
    </row>
    <row r="8" spans="1:9" ht="13" x14ac:dyDescent="0.3">
      <c r="A8" s="216"/>
      <c r="B8" s="217" t="s">
        <v>226</v>
      </c>
      <c r="C8" s="218" t="s">
        <v>227</v>
      </c>
      <c r="D8" s="219" t="s">
        <v>228</v>
      </c>
      <c r="E8" s="241" t="s">
        <v>229</v>
      </c>
      <c r="F8" s="242" t="s">
        <v>230</v>
      </c>
    </row>
    <row r="9" spans="1:9" ht="13" x14ac:dyDescent="0.25">
      <c r="A9" s="141"/>
      <c r="B9" s="70" t="s">
        <v>0</v>
      </c>
      <c r="C9" s="70" t="s">
        <v>0</v>
      </c>
      <c r="D9" s="70" t="s">
        <v>0</v>
      </c>
      <c r="E9" s="71"/>
      <c r="F9" s="72" t="s">
        <v>0</v>
      </c>
    </row>
    <row r="10" spans="1:9" x14ac:dyDescent="0.25">
      <c r="A10" s="42" t="s">
        <v>239</v>
      </c>
      <c r="B10" s="143"/>
      <c r="C10" s="143"/>
      <c r="D10" s="239">
        <f>B10-C10</f>
        <v>0</v>
      </c>
      <c r="E10" s="224">
        <v>0.125</v>
      </c>
      <c r="F10" s="146">
        <f>E10*D10</f>
        <v>0</v>
      </c>
    </row>
    <row r="11" spans="1:9" x14ac:dyDescent="0.25">
      <c r="A11" s="42" t="s">
        <v>240</v>
      </c>
      <c r="B11" s="144"/>
      <c r="C11" s="144"/>
      <c r="D11" s="240">
        <f t="shared" ref="D11:D16" si="0">B11-C11</f>
        <v>0</v>
      </c>
      <c r="E11" s="155">
        <v>0.1</v>
      </c>
      <c r="F11" s="18">
        <f>E11*D11</f>
        <v>0</v>
      </c>
    </row>
    <row r="12" spans="1:9" x14ac:dyDescent="0.25">
      <c r="A12" s="42" t="s">
        <v>119</v>
      </c>
      <c r="B12" s="144"/>
      <c r="C12" s="144"/>
      <c r="D12" s="240">
        <f t="shared" si="0"/>
        <v>0</v>
      </c>
      <c r="E12" s="155">
        <v>0.125</v>
      </c>
      <c r="F12" s="18">
        <f t="shared" ref="F12:F17" si="1">E12*D12</f>
        <v>0</v>
      </c>
    </row>
    <row r="13" spans="1:9" x14ac:dyDescent="0.25">
      <c r="A13" s="42" t="s">
        <v>151</v>
      </c>
      <c r="B13" s="144"/>
      <c r="C13" s="144"/>
      <c r="D13" s="240">
        <f t="shared" si="0"/>
        <v>0</v>
      </c>
      <c r="E13" s="155">
        <v>0.25</v>
      </c>
      <c r="F13" s="18">
        <f t="shared" si="1"/>
        <v>0</v>
      </c>
    </row>
    <row r="14" spans="1:9" x14ac:dyDescent="0.25">
      <c r="A14" s="42" t="s">
        <v>241</v>
      </c>
      <c r="B14" s="144"/>
      <c r="C14" s="144"/>
      <c r="D14" s="240">
        <f t="shared" si="0"/>
        <v>0</v>
      </c>
      <c r="E14" s="155">
        <v>0.2</v>
      </c>
      <c r="F14" s="18">
        <f t="shared" si="1"/>
        <v>0</v>
      </c>
    </row>
    <row r="15" spans="1:9" x14ac:dyDescent="0.25">
      <c r="A15" s="42" t="s">
        <v>242</v>
      </c>
      <c r="B15" s="144"/>
      <c r="C15" s="144"/>
      <c r="D15" s="240">
        <f t="shared" si="0"/>
        <v>0</v>
      </c>
      <c r="E15" s="155">
        <v>0.2</v>
      </c>
      <c r="F15" s="18">
        <f t="shared" si="1"/>
        <v>0</v>
      </c>
    </row>
    <row r="16" spans="1:9" x14ac:dyDescent="0.25">
      <c r="A16" s="42" t="s">
        <v>243</v>
      </c>
      <c r="B16" s="144"/>
      <c r="C16" s="144"/>
      <c r="D16" s="240">
        <f t="shared" si="0"/>
        <v>0</v>
      </c>
      <c r="E16" s="155">
        <v>0.15</v>
      </c>
      <c r="F16" s="18">
        <f t="shared" si="1"/>
        <v>0</v>
      </c>
    </row>
    <row r="17" spans="1:6" x14ac:dyDescent="0.25">
      <c r="A17" s="42" t="s">
        <v>66</v>
      </c>
      <c r="B17" s="144"/>
      <c r="C17" s="144"/>
      <c r="D17" s="240">
        <f t="shared" ref="D17" si="2">B17-C17</f>
        <v>0</v>
      </c>
      <c r="E17" s="155">
        <v>0.25</v>
      </c>
      <c r="F17" s="18">
        <f t="shared" si="1"/>
        <v>0</v>
      </c>
    </row>
    <row r="18" spans="1:6" x14ac:dyDescent="0.25">
      <c r="A18" s="42"/>
      <c r="B18" s="144"/>
      <c r="C18" s="144"/>
      <c r="D18" s="240"/>
      <c r="E18" s="156"/>
      <c r="F18" s="18"/>
    </row>
    <row r="19" spans="1:6" x14ac:dyDescent="0.25">
      <c r="A19" s="91"/>
      <c r="B19" s="150"/>
      <c r="C19" s="150"/>
      <c r="D19" s="150"/>
      <c r="E19" s="151"/>
      <c r="F19" s="152"/>
    </row>
    <row r="20" spans="1:6" ht="13.5" thickBot="1" x14ac:dyDescent="0.35">
      <c r="A20" s="87" t="s">
        <v>162</v>
      </c>
      <c r="B20" s="19"/>
      <c r="C20" s="19"/>
      <c r="D20" s="19"/>
      <c r="E20" s="89"/>
      <c r="F20" s="20">
        <f>SUM(F10:F19)</f>
        <v>0</v>
      </c>
    </row>
    <row r="21" spans="1:6" ht="13" thickTop="1" x14ac:dyDescent="0.25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23"/>
  <sheetViews>
    <sheetView zoomScaleNormal="100" workbookViewId="0">
      <selection activeCell="A2" sqref="A2"/>
    </sheetView>
  </sheetViews>
  <sheetFormatPr defaultColWidth="9.08984375" defaultRowHeight="12.5" x14ac:dyDescent="0.25"/>
  <cols>
    <col min="1" max="1" width="36.453125" style="3" bestFit="1" customWidth="1"/>
    <col min="2" max="2" width="12.7265625" style="3" customWidth="1"/>
    <col min="3" max="3" width="11.08984375" style="3" customWidth="1"/>
    <col min="4" max="4" width="13.08984375" style="3" customWidth="1"/>
    <col min="5" max="5" width="13.7265625" style="3" customWidth="1"/>
    <col min="6" max="16384" width="9.08984375" style="3"/>
  </cols>
  <sheetData>
    <row r="1" spans="1:8" ht="13" x14ac:dyDescent="0.3">
      <c r="A1" s="96">
        <v>0</v>
      </c>
      <c r="B1" s="110"/>
      <c r="H1" s="15" t="s">
        <v>168</v>
      </c>
    </row>
    <row r="2" spans="1:8" ht="13" x14ac:dyDescent="0.3">
      <c r="A2" s="96">
        <v>0</v>
      </c>
      <c r="B2" s="110"/>
    </row>
    <row r="4" spans="1:8" ht="13" x14ac:dyDescent="0.3">
      <c r="A4" s="1" t="s">
        <v>169</v>
      </c>
      <c r="B4" s="154"/>
    </row>
    <row r="6" spans="1:8" ht="13" x14ac:dyDescent="0.3">
      <c r="A6" s="88"/>
      <c r="B6" s="147" t="s">
        <v>25</v>
      </c>
      <c r="C6" s="148" t="s">
        <v>26</v>
      </c>
      <c r="D6" s="149" t="s">
        <v>10</v>
      </c>
      <c r="E6" s="160"/>
    </row>
    <row r="7" spans="1:8" ht="26" x14ac:dyDescent="0.3">
      <c r="A7" s="88" t="s">
        <v>64</v>
      </c>
      <c r="B7" s="139" t="s">
        <v>157</v>
      </c>
      <c r="C7" s="140" t="s">
        <v>36</v>
      </c>
      <c r="D7" s="142" t="s">
        <v>159</v>
      </c>
      <c r="E7" s="161"/>
    </row>
    <row r="8" spans="1:8" ht="13" x14ac:dyDescent="0.25">
      <c r="A8" s="141"/>
      <c r="B8" s="70" t="s">
        <v>0</v>
      </c>
      <c r="C8" s="71"/>
      <c r="D8" s="72" t="s">
        <v>0</v>
      </c>
      <c r="E8" s="162"/>
    </row>
    <row r="9" spans="1:8" x14ac:dyDescent="0.25">
      <c r="A9" s="42" t="s">
        <v>148</v>
      </c>
      <c r="B9" s="143"/>
      <c r="C9" s="145">
        <v>0.15</v>
      </c>
      <c r="D9" s="146">
        <f>C9*B9</f>
        <v>0</v>
      </c>
      <c r="E9" s="17"/>
    </row>
    <row r="10" spans="1:8" x14ac:dyDescent="0.25">
      <c r="A10" s="42" t="s">
        <v>149</v>
      </c>
      <c r="B10" s="109"/>
      <c r="C10" s="155">
        <v>7.4999999999999997E-2</v>
      </c>
      <c r="D10" s="18">
        <f>C10*B10</f>
        <v>0</v>
      </c>
      <c r="E10" s="17"/>
    </row>
    <row r="11" spans="1:8" x14ac:dyDescent="0.25">
      <c r="A11" s="42" t="s">
        <v>150</v>
      </c>
      <c r="B11" s="109"/>
      <c r="C11" s="156">
        <v>0.5</v>
      </c>
      <c r="D11" s="18">
        <f t="shared" ref="D11:D13" si="0">C11*B11</f>
        <v>0</v>
      </c>
      <c r="E11" s="17"/>
    </row>
    <row r="12" spans="1:8" x14ac:dyDescent="0.25">
      <c r="A12" s="42" t="s">
        <v>187</v>
      </c>
      <c r="B12" s="109"/>
      <c r="C12" s="156">
        <v>0.75</v>
      </c>
      <c r="D12" s="18">
        <f>C12*B12</f>
        <v>0</v>
      </c>
      <c r="E12" s="17"/>
    </row>
    <row r="13" spans="1:8" x14ac:dyDescent="0.25">
      <c r="A13" s="91" t="s">
        <v>151</v>
      </c>
      <c r="B13" s="109"/>
      <c r="C13" s="156">
        <v>0.15</v>
      </c>
      <c r="D13" s="18">
        <f t="shared" si="0"/>
        <v>0</v>
      </c>
      <c r="E13" s="17"/>
    </row>
    <row r="14" spans="1:8" x14ac:dyDescent="0.25">
      <c r="A14" s="91" t="s">
        <v>152</v>
      </c>
      <c r="B14" s="109"/>
      <c r="C14" s="156">
        <v>0.6</v>
      </c>
      <c r="D14" s="18">
        <f>C14*B14</f>
        <v>0</v>
      </c>
      <c r="E14" s="17"/>
    </row>
    <row r="15" spans="1:8" x14ac:dyDescent="0.25">
      <c r="A15" s="91" t="s">
        <v>153</v>
      </c>
      <c r="B15" s="109"/>
      <c r="C15" s="156">
        <v>0.02</v>
      </c>
      <c r="D15" s="18">
        <f t="shared" ref="D15:D20" si="1">C15*B15</f>
        <v>0</v>
      </c>
      <c r="E15" s="17"/>
    </row>
    <row r="16" spans="1:8" x14ac:dyDescent="0.25">
      <c r="A16" s="91" t="s">
        <v>154</v>
      </c>
      <c r="B16" s="109"/>
      <c r="C16" s="156">
        <v>0.02</v>
      </c>
      <c r="D16" s="18">
        <f t="shared" si="1"/>
        <v>0</v>
      </c>
      <c r="E16" s="17"/>
    </row>
    <row r="17" spans="1:5" x14ac:dyDescent="0.25">
      <c r="A17" s="91" t="s">
        <v>155</v>
      </c>
      <c r="B17" s="109"/>
      <c r="C17" s="156">
        <v>0.25</v>
      </c>
      <c r="D17" s="18">
        <f t="shared" si="1"/>
        <v>0</v>
      </c>
      <c r="E17" s="17"/>
    </row>
    <row r="18" spans="1:5" x14ac:dyDescent="0.25">
      <c r="A18" s="91" t="s">
        <v>171</v>
      </c>
      <c r="B18" s="109"/>
      <c r="C18" s="156">
        <v>1.5</v>
      </c>
      <c r="D18" s="18">
        <f t="shared" si="1"/>
        <v>0</v>
      </c>
      <c r="E18" s="17"/>
    </row>
    <row r="19" spans="1:5" x14ac:dyDescent="0.25">
      <c r="A19" s="91" t="s">
        <v>172</v>
      </c>
      <c r="B19" s="109"/>
      <c r="C19" s="156">
        <v>0.5</v>
      </c>
      <c r="D19" s="18">
        <f t="shared" si="1"/>
        <v>0</v>
      </c>
      <c r="E19" s="17"/>
    </row>
    <row r="20" spans="1:5" x14ac:dyDescent="0.25">
      <c r="A20" s="91" t="s">
        <v>156</v>
      </c>
      <c r="B20" s="144"/>
      <c r="C20" s="156">
        <v>1.5</v>
      </c>
      <c r="D20" s="18">
        <f t="shared" si="1"/>
        <v>0</v>
      </c>
      <c r="E20" s="17"/>
    </row>
    <row r="21" spans="1:5" x14ac:dyDescent="0.25">
      <c r="A21" s="91"/>
      <c r="B21" s="150"/>
      <c r="C21" s="151"/>
      <c r="D21" s="157"/>
      <c r="E21" s="164"/>
    </row>
    <row r="22" spans="1:5" ht="13.5" thickBot="1" x14ac:dyDescent="0.35">
      <c r="A22" s="92" t="s">
        <v>158</v>
      </c>
      <c r="B22" s="90"/>
      <c r="C22" s="89"/>
      <c r="D22" s="20">
        <f>SQRT(SUMSQ(D9:D10, D13:D17, D19) + (D11 + D20)^2 + (D12 + D18)^2)</f>
        <v>0</v>
      </c>
      <c r="E22" s="163"/>
    </row>
    <row r="23" spans="1:5" ht="13" thickTop="1" x14ac:dyDescent="0.25"/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I30"/>
  <sheetViews>
    <sheetView workbookViewId="0">
      <selection activeCell="A2" sqref="A2"/>
    </sheetView>
  </sheetViews>
  <sheetFormatPr defaultColWidth="9.08984375" defaultRowHeight="12.5" x14ac:dyDescent="0.25"/>
  <cols>
    <col min="1" max="1" width="45.1796875" style="3" customWidth="1"/>
    <col min="2" max="9" width="15.81640625" style="3" customWidth="1"/>
    <col min="10" max="16384" width="9.08984375" style="3"/>
  </cols>
  <sheetData>
    <row r="1" spans="1:9" ht="13" x14ac:dyDescent="0.3">
      <c r="A1" s="96">
        <v>0</v>
      </c>
      <c r="B1" s="110"/>
      <c r="H1" s="15" t="s">
        <v>188</v>
      </c>
    </row>
    <row r="2" spans="1:9" ht="13" x14ac:dyDescent="0.3">
      <c r="A2" s="96">
        <v>0</v>
      </c>
      <c r="B2" s="110"/>
    </row>
    <row r="4" spans="1:9" ht="13" x14ac:dyDescent="0.3">
      <c r="A4" s="1" t="s">
        <v>206</v>
      </c>
      <c r="B4" s="153"/>
    </row>
    <row r="5" spans="1:9" ht="13.5" thickBot="1" x14ac:dyDescent="0.35">
      <c r="A5" s="168" t="s">
        <v>208</v>
      </c>
      <c r="B5" s="168"/>
      <c r="C5" s="168"/>
      <c r="D5" s="167"/>
    </row>
    <row r="6" spans="1:9" ht="13.5" thickBot="1" x14ac:dyDescent="0.35">
      <c r="A6" s="255" t="s">
        <v>207</v>
      </c>
      <c r="B6" s="256"/>
      <c r="C6" s="256"/>
      <c r="D6" s="256"/>
      <c r="E6" s="256"/>
      <c r="F6" s="256"/>
      <c r="G6" s="256"/>
      <c r="H6" s="256"/>
      <c r="I6" s="257"/>
    </row>
    <row r="7" spans="1:9" ht="13.5" thickBot="1" x14ac:dyDescent="0.35">
      <c r="A7" s="270" t="s">
        <v>189</v>
      </c>
      <c r="B7" s="255" t="s">
        <v>190</v>
      </c>
      <c r="C7" s="257"/>
      <c r="D7" s="255" t="s">
        <v>191</v>
      </c>
      <c r="E7" s="257"/>
      <c r="F7" s="255" t="s">
        <v>192</v>
      </c>
      <c r="G7" s="257"/>
      <c r="H7" s="255" t="s">
        <v>193</v>
      </c>
      <c r="I7" s="257"/>
    </row>
    <row r="8" spans="1:9" ht="13.5" thickBot="1" x14ac:dyDescent="0.35">
      <c r="A8" s="271"/>
      <c r="B8" s="169" t="s">
        <v>194</v>
      </c>
      <c r="C8" s="170" t="s">
        <v>195</v>
      </c>
      <c r="D8" s="171" t="s">
        <v>194</v>
      </c>
      <c r="E8" s="170" t="s">
        <v>195</v>
      </c>
      <c r="F8" s="169" t="s">
        <v>194</v>
      </c>
      <c r="G8" s="170" t="s">
        <v>195</v>
      </c>
      <c r="H8" s="169" t="s">
        <v>194</v>
      </c>
      <c r="I8" s="170" t="s">
        <v>195</v>
      </c>
    </row>
    <row r="9" spans="1:9" ht="13.5" thickBot="1" x14ac:dyDescent="0.35">
      <c r="A9" s="272"/>
      <c r="B9" s="172" t="s">
        <v>223</v>
      </c>
      <c r="C9" s="173" t="s">
        <v>223</v>
      </c>
      <c r="D9" s="172" t="s">
        <v>223</v>
      </c>
      <c r="E9" s="172" t="s">
        <v>223</v>
      </c>
      <c r="F9" s="172" t="s">
        <v>223</v>
      </c>
      <c r="G9" s="172" t="s">
        <v>223</v>
      </c>
      <c r="H9" s="172" t="s">
        <v>223</v>
      </c>
      <c r="I9" s="172" t="s">
        <v>223</v>
      </c>
    </row>
    <row r="10" spans="1:9" ht="37.5" x14ac:dyDescent="0.25">
      <c r="A10" s="174" t="s">
        <v>196</v>
      </c>
      <c r="B10" s="175"/>
      <c r="C10" s="176"/>
      <c r="D10" s="177"/>
      <c r="E10" s="176"/>
      <c r="F10" s="177"/>
      <c r="G10" s="176"/>
      <c r="H10" s="178">
        <f>B10+D10+F10</f>
        <v>0</v>
      </c>
      <c r="I10" s="179">
        <f>C10+E10+G10</f>
        <v>0</v>
      </c>
    </row>
    <row r="11" spans="1:9" x14ac:dyDescent="0.25">
      <c r="A11" s="180" t="s">
        <v>197</v>
      </c>
      <c r="B11" s="181"/>
      <c r="C11" s="182"/>
      <c r="D11" s="183"/>
      <c r="E11" s="182"/>
      <c r="F11" s="183"/>
      <c r="G11" s="182"/>
      <c r="H11" s="184">
        <f>B11+D11+F11</f>
        <v>0</v>
      </c>
      <c r="I11" s="185">
        <f>C11+E11+G11</f>
        <v>0</v>
      </c>
    </row>
    <row r="12" spans="1:9" x14ac:dyDescent="0.25">
      <c r="A12" s="186"/>
      <c r="B12" s="187"/>
      <c r="C12" s="188"/>
      <c r="D12" s="189"/>
      <c r="E12" s="188"/>
      <c r="F12" s="189"/>
      <c r="G12" s="188"/>
      <c r="H12" s="189"/>
      <c r="I12" s="188"/>
    </row>
    <row r="13" spans="1:9" ht="13" x14ac:dyDescent="0.3">
      <c r="A13" s="190" t="s">
        <v>198</v>
      </c>
      <c r="B13" s="187"/>
      <c r="C13" s="188"/>
      <c r="D13" s="189"/>
      <c r="E13" s="188"/>
      <c r="F13" s="189"/>
      <c r="G13" s="188"/>
      <c r="H13" s="189"/>
      <c r="I13" s="188"/>
    </row>
    <row r="14" spans="1:9" x14ac:dyDescent="0.25">
      <c r="A14" s="186" t="s">
        <v>199</v>
      </c>
      <c r="B14" s="181"/>
      <c r="C14" s="182"/>
      <c r="D14" s="183"/>
      <c r="E14" s="182"/>
      <c r="F14" s="183"/>
      <c r="G14" s="182"/>
      <c r="H14" s="184">
        <f t="shared" ref="H14:I16" si="0">B14+D14+F14</f>
        <v>0</v>
      </c>
      <c r="I14" s="185">
        <f t="shared" si="0"/>
        <v>0</v>
      </c>
    </row>
    <row r="15" spans="1:9" x14ac:dyDescent="0.25">
      <c r="A15" s="186" t="s">
        <v>200</v>
      </c>
      <c r="B15" s="181"/>
      <c r="C15" s="182"/>
      <c r="D15" s="183"/>
      <c r="E15" s="182"/>
      <c r="F15" s="183"/>
      <c r="G15" s="182"/>
      <c r="H15" s="184">
        <f t="shared" si="0"/>
        <v>0</v>
      </c>
      <c r="I15" s="185">
        <f t="shared" si="0"/>
        <v>0</v>
      </c>
    </row>
    <row r="16" spans="1:9" x14ac:dyDescent="0.25">
      <c r="A16" s="186" t="s">
        <v>201</v>
      </c>
      <c r="B16" s="191"/>
      <c r="C16" s="192"/>
      <c r="D16" s="193"/>
      <c r="E16" s="192"/>
      <c r="F16" s="193"/>
      <c r="G16" s="192"/>
      <c r="H16" s="184">
        <f t="shared" si="0"/>
        <v>0</v>
      </c>
      <c r="I16" s="185">
        <f t="shared" si="0"/>
        <v>0</v>
      </c>
    </row>
    <row r="17" spans="1:9" s="159" customFormat="1" ht="13" x14ac:dyDescent="0.3">
      <c r="A17" s="195" t="s">
        <v>202</v>
      </c>
      <c r="B17" s="187">
        <f>SUM(B14:B16)</f>
        <v>0</v>
      </c>
      <c r="C17" s="187">
        <f t="shared" ref="C17:G17" si="1">SUM(C14:C16)</f>
        <v>0</v>
      </c>
      <c r="D17" s="187">
        <f t="shared" si="1"/>
        <v>0</v>
      </c>
      <c r="E17" s="187">
        <f t="shared" si="1"/>
        <v>0</v>
      </c>
      <c r="F17" s="187">
        <f t="shared" si="1"/>
        <v>0</v>
      </c>
      <c r="G17" s="187">
        <f t="shared" si="1"/>
        <v>0</v>
      </c>
      <c r="H17" s="189">
        <f>SUM(H14:H16)</f>
        <v>0</v>
      </c>
      <c r="I17" s="189">
        <f>SUM(I14:I16)</f>
        <v>0</v>
      </c>
    </row>
    <row r="20" spans="1:9" ht="13" thickBot="1" x14ac:dyDescent="0.3"/>
    <row r="21" spans="1:9" ht="13.5" thickBot="1" x14ac:dyDescent="0.35">
      <c r="A21" s="255" t="s">
        <v>203</v>
      </c>
      <c r="B21" s="256"/>
      <c r="C21" s="256"/>
      <c r="D21" s="256"/>
      <c r="E21" s="257"/>
    </row>
    <row r="22" spans="1:9" ht="13.5" thickBot="1" x14ac:dyDescent="0.35">
      <c r="A22" s="258" t="s">
        <v>204</v>
      </c>
      <c r="B22" s="259"/>
      <c r="C22" s="260"/>
      <c r="D22" s="255" t="s">
        <v>193</v>
      </c>
      <c r="E22" s="257"/>
    </row>
    <row r="23" spans="1:9" ht="13.5" thickBot="1" x14ac:dyDescent="0.35">
      <c r="A23" s="261"/>
      <c r="B23" s="262"/>
      <c r="C23" s="263"/>
      <c r="D23" s="169" t="s">
        <v>194</v>
      </c>
      <c r="E23" s="194" t="s">
        <v>195</v>
      </c>
    </row>
    <row r="24" spans="1:9" ht="13.5" thickBot="1" x14ac:dyDescent="0.35">
      <c r="A24" s="264"/>
      <c r="B24" s="265"/>
      <c r="C24" s="266"/>
      <c r="D24" s="172" t="s">
        <v>223</v>
      </c>
      <c r="E24" s="173" t="s">
        <v>223</v>
      </c>
    </row>
    <row r="25" spans="1:9" x14ac:dyDescent="0.25">
      <c r="A25" s="267" t="s">
        <v>205</v>
      </c>
      <c r="B25" s="268"/>
      <c r="C25" s="269"/>
      <c r="D25" s="178">
        <f>H10</f>
        <v>0</v>
      </c>
      <c r="E25" s="196">
        <f>I10</f>
        <v>0</v>
      </c>
    </row>
    <row r="26" spans="1:9" x14ac:dyDescent="0.25">
      <c r="A26" s="278" t="s">
        <v>209</v>
      </c>
      <c r="B26" s="279"/>
      <c r="C26" s="280"/>
      <c r="D26" s="197">
        <f>H11</f>
        <v>0</v>
      </c>
      <c r="E26" s="198">
        <f>I11</f>
        <v>0</v>
      </c>
    </row>
    <row r="27" spans="1:9" x14ac:dyDescent="0.25">
      <c r="A27" s="278"/>
      <c r="B27" s="279"/>
      <c r="C27" s="280"/>
      <c r="D27" s="199">
        <f>D25-D26</f>
        <v>0</v>
      </c>
      <c r="E27" s="200">
        <f>E25-E26</f>
        <v>0</v>
      </c>
    </row>
    <row r="28" spans="1:9" x14ac:dyDescent="0.25">
      <c r="A28" s="281"/>
      <c r="B28" s="282"/>
      <c r="C28" s="283"/>
      <c r="D28" s="284"/>
      <c r="E28" s="285"/>
    </row>
    <row r="29" spans="1:9" x14ac:dyDescent="0.25">
      <c r="A29" s="278" t="s">
        <v>211</v>
      </c>
      <c r="B29" s="279"/>
      <c r="C29" s="280"/>
      <c r="D29" s="286">
        <f>MAX(D27,E27)</f>
        <v>0</v>
      </c>
      <c r="E29" s="287"/>
    </row>
    <row r="30" spans="1:9" ht="13.5" thickBot="1" x14ac:dyDescent="0.35">
      <c r="A30" s="273" t="s">
        <v>210</v>
      </c>
      <c r="B30" s="274"/>
      <c r="C30" s="275"/>
      <c r="D30" s="276">
        <f>MAX(D29,0)</f>
        <v>0</v>
      </c>
      <c r="E30" s="277"/>
    </row>
  </sheetData>
  <mergeCells count="18">
    <mergeCell ref="A30:C30"/>
    <mergeCell ref="D30:E30"/>
    <mergeCell ref="A26:C26"/>
    <mergeCell ref="A27:C27"/>
    <mergeCell ref="A28:C28"/>
    <mergeCell ref="D28:E28"/>
    <mergeCell ref="A29:C29"/>
    <mergeCell ref="D29:E29"/>
    <mergeCell ref="A21:E21"/>
    <mergeCell ref="A22:C24"/>
    <mergeCell ref="D22:E22"/>
    <mergeCell ref="A25:C25"/>
    <mergeCell ref="A6:I6"/>
    <mergeCell ref="A7:A9"/>
    <mergeCell ref="B7:C7"/>
    <mergeCell ref="D7:E7"/>
    <mergeCell ref="F7:G7"/>
    <mergeCell ref="H7:I7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26"/>
  <sheetViews>
    <sheetView workbookViewId="0">
      <selection activeCell="C2" sqref="C2"/>
    </sheetView>
  </sheetViews>
  <sheetFormatPr defaultRowHeight="14.5" x14ac:dyDescent="0.35"/>
  <cols>
    <col min="1" max="1" width="26.6328125" customWidth="1"/>
    <col min="2" max="2" width="14.90625" customWidth="1"/>
    <col min="3" max="3" width="13.81640625" customWidth="1"/>
    <col min="4" max="4" width="12.90625" customWidth="1"/>
    <col min="5" max="8" width="13.90625" customWidth="1"/>
    <col min="9" max="9" width="16.6328125" customWidth="1"/>
    <col min="10" max="10" width="13.90625" customWidth="1"/>
    <col min="11" max="11" width="16.6328125" customWidth="1"/>
  </cols>
  <sheetData>
    <row r="1" spans="1:11" x14ac:dyDescent="0.35">
      <c r="A1" s="96">
        <v>0</v>
      </c>
    </row>
    <row r="2" spans="1:11" x14ac:dyDescent="0.35">
      <c r="A2" s="96">
        <v>0</v>
      </c>
    </row>
    <row r="3" spans="1:11" s="202" customFormat="1" ht="22.25" customHeight="1" x14ac:dyDescent="0.45">
      <c r="A3" s="212" t="s">
        <v>221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pans="1:11" s="202" customFormat="1" ht="22.25" customHeight="1" x14ac:dyDescent="0.45">
      <c r="A4" s="212" t="s">
        <v>222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1" x14ac:dyDescent="0.35">
      <c r="A5" s="88"/>
      <c r="B5" s="147" t="s">
        <v>25</v>
      </c>
      <c r="C5" s="148" t="s">
        <v>26</v>
      </c>
      <c r="D5" s="148" t="s">
        <v>10</v>
      </c>
      <c r="E5" s="149" t="s">
        <v>14</v>
      </c>
      <c r="F5" s="149" t="s">
        <v>17</v>
      </c>
      <c r="G5" s="149" t="s">
        <v>18</v>
      </c>
      <c r="H5" s="149" t="s">
        <v>19</v>
      </c>
      <c r="I5" s="149" t="s">
        <v>20</v>
      </c>
      <c r="J5" s="149" t="s">
        <v>27</v>
      </c>
      <c r="K5" s="149" t="s">
        <v>28</v>
      </c>
    </row>
    <row r="6" spans="1:11" ht="26" x14ac:dyDescent="0.35">
      <c r="A6" s="88" t="s">
        <v>64</v>
      </c>
      <c r="B6" s="139" t="s">
        <v>214</v>
      </c>
      <c r="C6" s="140" t="s">
        <v>215</v>
      </c>
      <c r="D6" s="140" t="s">
        <v>224</v>
      </c>
      <c r="E6" s="142" t="s">
        <v>216</v>
      </c>
      <c r="F6" s="140" t="s">
        <v>292</v>
      </c>
      <c r="G6" s="142" t="s">
        <v>216</v>
      </c>
      <c r="H6" s="142" t="s">
        <v>218</v>
      </c>
      <c r="I6" s="142" t="s">
        <v>219</v>
      </c>
      <c r="J6" s="142" t="s">
        <v>218</v>
      </c>
      <c r="K6" s="142" t="s">
        <v>219</v>
      </c>
    </row>
    <row r="7" spans="1:11" x14ac:dyDescent="0.35">
      <c r="A7" s="141"/>
      <c r="B7" s="70" t="s">
        <v>0</v>
      </c>
      <c r="C7" s="71" t="s">
        <v>0</v>
      </c>
      <c r="D7" s="66" t="s">
        <v>0</v>
      </c>
      <c r="E7" s="72" t="s">
        <v>0</v>
      </c>
      <c r="F7" s="66" t="s">
        <v>0</v>
      </c>
      <c r="G7" s="72" t="s">
        <v>0</v>
      </c>
      <c r="H7" s="72" t="s">
        <v>220</v>
      </c>
      <c r="I7" s="72" t="s">
        <v>220</v>
      </c>
      <c r="J7" s="72" t="s">
        <v>220</v>
      </c>
      <c r="K7" s="72" t="s">
        <v>220</v>
      </c>
    </row>
    <row r="8" spans="1:11" x14ac:dyDescent="0.35">
      <c r="A8" s="42" t="s">
        <v>148</v>
      </c>
      <c r="B8" s="203"/>
      <c r="C8" s="203"/>
      <c r="D8" s="203"/>
      <c r="E8" s="207"/>
      <c r="F8" s="235"/>
      <c r="G8" s="235"/>
      <c r="H8" s="146">
        <f>IF(B8=0,0,D8/B8)</f>
        <v>0</v>
      </c>
      <c r="I8" s="146">
        <f>IF(C8=0,0,E8/C8)</f>
        <v>0</v>
      </c>
      <c r="J8" s="146">
        <f>IF(B8=0,0,F8/B8)</f>
        <v>0</v>
      </c>
      <c r="K8" s="146">
        <f>IF(C8=0,0,G8/C8)</f>
        <v>0</v>
      </c>
    </row>
    <row r="9" spans="1:11" x14ac:dyDescent="0.35">
      <c r="A9" s="42" t="s">
        <v>149</v>
      </c>
      <c r="B9" s="204"/>
      <c r="C9" s="204"/>
      <c r="D9" s="204"/>
      <c r="E9" s="208"/>
      <c r="F9" s="236"/>
      <c r="G9" s="236"/>
      <c r="H9" s="18">
        <f t="shared" ref="H9:H19" si="0">IF(B9=0,0,D9/B9)</f>
        <v>0</v>
      </c>
      <c r="I9" s="18">
        <f t="shared" ref="I9:I19" si="1">IF(C9=0,0,E9/C9)</f>
        <v>0</v>
      </c>
      <c r="J9" s="18">
        <f t="shared" ref="J9:J18" si="2">IF(B9=0,0,F9/B9)</f>
        <v>0</v>
      </c>
      <c r="K9" s="18">
        <f t="shared" ref="K9:K19" si="3">IF(C9=0,0,G9/C9)</f>
        <v>0</v>
      </c>
    </row>
    <row r="10" spans="1:11" x14ac:dyDescent="0.35">
      <c r="A10" s="42" t="s">
        <v>150</v>
      </c>
      <c r="B10" s="204"/>
      <c r="C10" s="204"/>
      <c r="D10" s="204"/>
      <c r="E10" s="208"/>
      <c r="F10" s="236"/>
      <c r="G10" s="236"/>
      <c r="H10" s="18">
        <f t="shared" si="0"/>
        <v>0</v>
      </c>
      <c r="I10" s="18">
        <f t="shared" si="1"/>
        <v>0</v>
      </c>
      <c r="J10" s="18">
        <f t="shared" si="2"/>
        <v>0</v>
      </c>
      <c r="K10" s="18">
        <f t="shared" si="3"/>
        <v>0</v>
      </c>
    </row>
    <row r="11" spans="1:11" x14ac:dyDescent="0.35">
      <c r="A11" s="42" t="s">
        <v>187</v>
      </c>
      <c r="B11" s="204"/>
      <c r="C11" s="204"/>
      <c r="D11" s="204"/>
      <c r="E11" s="208"/>
      <c r="F11" s="236"/>
      <c r="G11" s="236"/>
      <c r="H11" s="18">
        <f t="shared" si="0"/>
        <v>0</v>
      </c>
      <c r="I11" s="18">
        <f t="shared" si="1"/>
        <v>0</v>
      </c>
      <c r="J11" s="18">
        <f t="shared" si="2"/>
        <v>0</v>
      </c>
      <c r="K11" s="18">
        <f t="shared" si="3"/>
        <v>0</v>
      </c>
    </row>
    <row r="12" spans="1:11" x14ac:dyDescent="0.35">
      <c r="A12" s="91" t="s">
        <v>151</v>
      </c>
      <c r="B12" s="204"/>
      <c r="C12" s="204"/>
      <c r="D12" s="204"/>
      <c r="E12" s="208"/>
      <c r="F12" s="236"/>
      <c r="G12" s="236"/>
      <c r="H12" s="18">
        <f t="shared" si="0"/>
        <v>0</v>
      </c>
      <c r="I12" s="18">
        <f t="shared" si="1"/>
        <v>0</v>
      </c>
      <c r="J12" s="18">
        <f t="shared" si="2"/>
        <v>0</v>
      </c>
      <c r="K12" s="18">
        <f t="shared" si="3"/>
        <v>0</v>
      </c>
    </row>
    <row r="13" spans="1:11" x14ac:dyDescent="0.35">
      <c r="A13" s="91" t="s">
        <v>152</v>
      </c>
      <c r="B13" s="204"/>
      <c r="C13" s="204"/>
      <c r="D13" s="204"/>
      <c r="E13" s="208"/>
      <c r="F13" s="236"/>
      <c r="G13" s="236"/>
      <c r="H13" s="18">
        <f t="shared" si="0"/>
        <v>0</v>
      </c>
      <c r="I13" s="18">
        <f t="shared" si="1"/>
        <v>0</v>
      </c>
      <c r="J13" s="18">
        <f t="shared" si="2"/>
        <v>0</v>
      </c>
      <c r="K13" s="18">
        <f t="shared" si="3"/>
        <v>0</v>
      </c>
    </row>
    <row r="14" spans="1:11" x14ac:dyDescent="0.35">
      <c r="A14" s="91" t="s">
        <v>153</v>
      </c>
      <c r="B14" s="204"/>
      <c r="C14" s="204"/>
      <c r="D14" s="204"/>
      <c r="E14" s="208"/>
      <c r="F14" s="236"/>
      <c r="G14" s="236"/>
      <c r="H14" s="18">
        <f t="shared" si="0"/>
        <v>0</v>
      </c>
      <c r="I14" s="18">
        <f t="shared" si="1"/>
        <v>0</v>
      </c>
      <c r="J14" s="18">
        <f t="shared" si="2"/>
        <v>0</v>
      </c>
      <c r="K14" s="18">
        <f t="shared" si="3"/>
        <v>0</v>
      </c>
    </row>
    <row r="15" spans="1:11" x14ac:dyDescent="0.35">
      <c r="A15" s="91" t="s">
        <v>154</v>
      </c>
      <c r="B15" s="204"/>
      <c r="C15" s="204"/>
      <c r="D15" s="204"/>
      <c r="E15" s="208"/>
      <c r="F15" s="236"/>
      <c r="G15" s="236"/>
      <c r="H15" s="18">
        <f t="shared" si="0"/>
        <v>0</v>
      </c>
      <c r="I15" s="18">
        <f t="shared" si="1"/>
        <v>0</v>
      </c>
      <c r="J15" s="18">
        <f t="shared" si="2"/>
        <v>0</v>
      </c>
      <c r="K15" s="18">
        <f t="shared" si="3"/>
        <v>0</v>
      </c>
    </row>
    <row r="16" spans="1:11" x14ac:dyDescent="0.35">
      <c r="A16" s="91" t="s">
        <v>155</v>
      </c>
      <c r="B16" s="204"/>
      <c r="C16" s="204"/>
      <c r="D16" s="204"/>
      <c r="E16" s="208"/>
      <c r="F16" s="236"/>
      <c r="G16" s="236"/>
      <c r="H16" s="18">
        <f t="shared" si="0"/>
        <v>0</v>
      </c>
      <c r="I16" s="18">
        <f t="shared" si="1"/>
        <v>0</v>
      </c>
      <c r="J16" s="18">
        <f t="shared" si="2"/>
        <v>0</v>
      </c>
      <c r="K16" s="18">
        <f t="shared" si="3"/>
        <v>0</v>
      </c>
    </row>
    <row r="17" spans="1:11" x14ac:dyDescent="0.35">
      <c r="A17" s="91" t="s">
        <v>171</v>
      </c>
      <c r="B17" s="204"/>
      <c r="C17" s="204"/>
      <c r="D17" s="204"/>
      <c r="E17" s="208"/>
      <c r="F17" s="236"/>
      <c r="G17" s="236"/>
      <c r="H17" s="18">
        <f t="shared" si="0"/>
        <v>0</v>
      </c>
      <c r="I17" s="18">
        <f t="shared" si="1"/>
        <v>0</v>
      </c>
      <c r="J17" s="18">
        <f t="shared" si="2"/>
        <v>0</v>
      </c>
      <c r="K17" s="18">
        <f t="shared" si="3"/>
        <v>0</v>
      </c>
    </row>
    <row r="18" spans="1:11" x14ac:dyDescent="0.35">
      <c r="A18" s="91" t="s">
        <v>172</v>
      </c>
      <c r="B18" s="204"/>
      <c r="C18" s="204"/>
      <c r="D18" s="204"/>
      <c r="E18" s="208"/>
      <c r="F18" s="236"/>
      <c r="G18" s="236"/>
      <c r="H18" s="18">
        <f t="shared" si="0"/>
        <v>0</v>
      </c>
      <c r="I18" s="18">
        <f t="shared" si="1"/>
        <v>0</v>
      </c>
      <c r="J18" s="18">
        <f t="shared" si="2"/>
        <v>0</v>
      </c>
      <c r="K18" s="18">
        <f t="shared" si="3"/>
        <v>0</v>
      </c>
    </row>
    <row r="19" spans="1:11" x14ac:dyDescent="0.35">
      <c r="A19" s="91" t="s">
        <v>156</v>
      </c>
      <c r="B19" s="205"/>
      <c r="C19" s="205"/>
      <c r="D19" s="205"/>
      <c r="E19" s="209"/>
      <c r="F19" s="236"/>
      <c r="G19" s="236"/>
      <c r="H19" s="18">
        <f t="shared" si="0"/>
        <v>0</v>
      </c>
      <c r="I19" s="18">
        <f t="shared" si="1"/>
        <v>0</v>
      </c>
      <c r="J19" s="18">
        <f>IF(B19=0,0,F19/B19)</f>
        <v>0</v>
      </c>
      <c r="K19" s="18">
        <f t="shared" si="3"/>
        <v>0</v>
      </c>
    </row>
    <row r="20" spans="1:11" x14ac:dyDescent="0.35">
      <c r="A20" s="91"/>
      <c r="B20" s="150"/>
      <c r="C20" s="150"/>
      <c r="D20" s="150"/>
      <c r="E20" s="210"/>
      <c r="F20" s="152"/>
      <c r="G20" s="152"/>
      <c r="H20" s="157"/>
      <c r="I20" s="157"/>
      <c r="J20" s="157"/>
      <c r="K20" s="157"/>
    </row>
    <row r="21" spans="1:11" ht="15" thickBot="1" x14ac:dyDescent="0.4">
      <c r="A21" s="92" t="s">
        <v>217</v>
      </c>
      <c r="B21" s="90">
        <f>SUM(B8:B19)</f>
        <v>0</v>
      </c>
      <c r="C21" s="90">
        <f t="shared" ref="C21:E21" si="4">SUM(C8:C19)</f>
        <v>0</v>
      </c>
      <c r="D21" s="206">
        <f t="shared" si="4"/>
        <v>0</v>
      </c>
      <c r="E21" s="19">
        <f t="shared" si="4"/>
        <v>0</v>
      </c>
      <c r="F21" s="19"/>
      <c r="G21" s="19"/>
      <c r="H21" s="90">
        <f>IF(B21=0,0,D21/B21)</f>
        <v>0</v>
      </c>
      <c r="I21" s="211">
        <f>IF(C21=0,0,E21/C21)</f>
        <v>0</v>
      </c>
      <c r="J21" s="90">
        <f>IF(B21=0,0,F21/B21)</f>
        <v>0</v>
      </c>
      <c r="K21" s="211">
        <f t="shared" ref="K21" si="5">IF(C21=0,0,G21/C21)</f>
        <v>0</v>
      </c>
    </row>
    <row r="22" spans="1:11" ht="15" thickTop="1" x14ac:dyDescent="0.35"/>
    <row r="24" spans="1:11" x14ac:dyDescent="0.35">
      <c r="A24" t="s">
        <v>293</v>
      </c>
    </row>
    <row r="26" spans="1:11" x14ac:dyDescent="0.35">
      <c r="A26" t="s">
        <v>294</v>
      </c>
    </row>
  </sheetData>
  <pageMargins left="0.7" right="0.7" top="0.75" bottom="0.75" header="0.3" footer="0.3"/>
  <pageSetup orientation="portrait" horizontalDpi="4294967293" verticalDpi="4294967293" r:id="rId1"/>
  <customProperties>
    <customPr name="Sheet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38CF2-C195-421C-BBC1-06FB038DC201}">
  <sheetPr>
    <tabColor rgb="FF92D050"/>
  </sheetPr>
  <dimension ref="A1:B47"/>
  <sheetViews>
    <sheetView workbookViewId="0">
      <selection activeCell="A7" sqref="A7"/>
    </sheetView>
  </sheetViews>
  <sheetFormatPr defaultRowHeight="12.5" x14ac:dyDescent="0.25"/>
  <cols>
    <col min="1" max="1" width="135.7265625" style="226" customWidth="1"/>
    <col min="2" max="2" width="18" style="226" customWidth="1"/>
    <col min="3" max="256" width="8.7265625" style="226"/>
    <col min="257" max="257" width="135.7265625" style="226" customWidth="1"/>
    <col min="258" max="258" width="18" style="226" customWidth="1"/>
    <col min="259" max="512" width="8.7265625" style="226"/>
    <col min="513" max="513" width="135.7265625" style="226" customWidth="1"/>
    <col min="514" max="514" width="18" style="226" customWidth="1"/>
    <col min="515" max="768" width="8.7265625" style="226"/>
    <col min="769" max="769" width="135.7265625" style="226" customWidth="1"/>
    <col min="770" max="770" width="18" style="226" customWidth="1"/>
    <col min="771" max="1024" width="8.7265625" style="226"/>
    <col min="1025" max="1025" width="135.7265625" style="226" customWidth="1"/>
    <col min="1026" max="1026" width="18" style="226" customWidth="1"/>
    <col min="1027" max="1280" width="8.7265625" style="226"/>
    <col min="1281" max="1281" width="135.7265625" style="226" customWidth="1"/>
    <col min="1282" max="1282" width="18" style="226" customWidth="1"/>
    <col min="1283" max="1536" width="8.7265625" style="226"/>
    <col min="1537" max="1537" width="135.7265625" style="226" customWidth="1"/>
    <col min="1538" max="1538" width="18" style="226" customWidth="1"/>
    <col min="1539" max="1792" width="8.7265625" style="226"/>
    <col min="1793" max="1793" width="135.7265625" style="226" customWidth="1"/>
    <col min="1794" max="1794" width="18" style="226" customWidth="1"/>
    <col min="1795" max="2048" width="8.7265625" style="226"/>
    <col min="2049" max="2049" width="135.7265625" style="226" customWidth="1"/>
    <col min="2050" max="2050" width="18" style="226" customWidth="1"/>
    <col min="2051" max="2304" width="8.7265625" style="226"/>
    <col min="2305" max="2305" width="135.7265625" style="226" customWidth="1"/>
    <col min="2306" max="2306" width="18" style="226" customWidth="1"/>
    <col min="2307" max="2560" width="8.7265625" style="226"/>
    <col min="2561" max="2561" width="135.7265625" style="226" customWidth="1"/>
    <col min="2562" max="2562" width="18" style="226" customWidth="1"/>
    <col min="2563" max="2816" width="8.7265625" style="226"/>
    <col min="2817" max="2817" width="135.7265625" style="226" customWidth="1"/>
    <col min="2818" max="2818" width="18" style="226" customWidth="1"/>
    <col min="2819" max="3072" width="8.7265625" style="226"/>
    <col min="3073" max="3073" width="135.7265625" style="226" customWidth="1"/>
    <col min="3074" max="3074" width="18" style="226" customWidth="1"/>
    <col min="3075" max="3328" width="8.7265625" style="226"/>
    <col min="3329" max="3329" width="135.7265625" style="226" customWidth="1"/>
    <col min="3330" max="3330" width="18" style="226" customWidth="1"/>
    <col min="3331" max="3584" width="8.7265625" style="226"/>
    <col min="3585" max="3585" width="135.7265625" style="226" customWidth="1"/>
    <col min="3586" max="3586" width="18" style="226" customWidth="1"/>
    <col min="3587" max="3840" width="8.7265625" style="226"/>
    <col min="3841" max="3841" width="135.7265625" style="226" customWidth="1"/>
    <col min="3842" max="3842" width="18" style="226" customWidth="1"/>
    <col min="3843" max="4096" width="8.7265625" style="226"/>
    <col min="4097" max="4097" width="135.7265625" style="226" customWidth="1"/>
    <col min="4098" max="4098" width="18" style="226" customWidth="1"/>
    <col min="4099" max="4352" width="8.7265625" style="226"/>
    <col min="4353" max="4353" width="135.7265625" style="226" customWidth="1"/>
    <col min="4354" max="4354" width="18" style="226" customWidth="1"/>
    <col min="4355" max="4608" width="8.7265625" style="226"/>
    <col min="4609" max="4609" width="135.7265625" style="226" customWidth="1"/>
    <col min="4610" max="4610" width="18" style="226" customWidth="1"/>
    <col min="4611" max="4864" width="8.7265625" style="226"/>
    <col min="4865" max="4865" width="135.7265625" style="226" customWidth="1"/>
    <col min="4866" max="4866" width="18" style="226" customWidth="1"/>
    <col min="4867" max="5120" width="8.7265625" style="226"/>
    <col min="5121" max="5121" width="135.7265625" style="226" customWidth="1"/>
    <col min="5122" max="5122" width="18" style="226" customWidth="1"/>
    <col min="5123" max="5376" width="8.7265625" style="226"/>
    <col min="5377" max="5377" width="135.7265625" style="226" customWidth="1"/>
    <col min="5378" max="5378" width="18" style="226" customWidth="1"/>
    <col min="5379" max="5632" width="8.7265625" style="226"/>
    <col min="5633" max="5633" width="135.7265625" style="226" customWidth="1"/>
    <col min="5634" max="5634" width="18" style="226" customWidth="1"/>
    <col min="5635" max="5888" width="8.7265625" style="226"/>
    <col min="5889" max="5889" width="135.7265625" style="226" customWidth="1"/>
    <col min="5890" max="5890" width="18" style="226" customWidth="1"/>
    <col min="5891" max="6144" width="8.7265625" style="226"/>
    <col min="6145" max="6145" width="135.7265625" style="226" customWidth="1"/>
    <col min="6146" max="6146" width="18" style="226" customWidth="1"/>
    <col min="6147" max="6400" width="8.7265625" style="226"/>
    <col min="6401" max="6401" width="135.7265625" style="226" customWidth="1"/>
    <col min="6402" max="6402" width="18" style="226" customWidth="1"/>
    <col min="6403" max="6656" width="8.7265625" style="226"/>
    <col min="6657" max="6657" width="135.7265625" style="226" customWidth="1"/>
    <col min="6658" max="6658" width="18" style="226" customWidth="1"/>
    <col min="6659" max="6912" width="8.7265625" style="226"/>
    <col min="6913" max="6913" width="135.7265625" style="226" customWidth="1"/>
    <col min="6914" max="6914" width="18" style="226" customWidth="1"/>
    <col min="6915" max="7168" width="8.7265625" style="226"/>
    <col min="7169" max="7169" width="135.7265625" style="226" customWidth="1"/>
    <col min="7170" max="7170" width="18" style="226" customWidth="1"/>
    <col min="7171" max="7424" width="8.7265625" style="226"/>
    <col min="7425" max="7425" width="135.7265625" style="226" customWidth="1"/>
    <col min="7426" max="7426" width="18" style="226" customWidth="1"/>
    <col min="7427" max="7680" width="8.7265625" style="226"/>
    <col min="7681" max="7681" width="135.7265625" style="226" customWidth="1"/>
    <col min="7682" max="7682" width="18" style="226" customWidth="1"/>
    <col min="7683" max="7936" width="8.7265625" style="226"/>
    <col min="7937" max="7937" width="135.7265625" style="226" customWidth="1"/>
    <col min="7938" max="7938" width="18" style="226" customWidth="1"/>
    <col min="7939" max="8192" width="8.7265625" style="226"/>
    <col min="8193" max="8193" width="135.7265625" style="226" customWidth="1"/>
    <col min="8194" max="8194" width="18" style="226" customWidth="1"/>
    <col min="8195" max="8448" width="8.7265625" style="226"/>
    <col min="8449" max="8449" width="135.7265625" style="226" customWidth="1"/>
    <col min="8450" max="8450" width="18" style="226" customWidth="1"/>
    <col min="8451" max="8704" width="8.7265625" style="226"/>
    <col min="8705" max="8705" width="135.7265625" style="226" customWidth="1"/>
    <col min="8706" max="8706" width="18" style="226" customWidth="1"/>
    <col min="8707" max="8960" width="8.7265625" style="226"/>
    <col min="8961" max="8961" width="135.7265625" style="226" customWidth="1"/>
    <col min="8962" max="8962" width="18" style="226" customWidth="1"/>
    <col min="8963" max="9216" width="8.7265625" style="226"/>
    <col min="9217" max="9217" width="135.7265625" style="226" customWidth="1"/>
    <col min="9218" max="9218" width="18" style="226" customWidth="1"/>
    <col min="9219" max="9472" width="8.7265625" style="226"/>
    <col min="9473" max="9473" width="135.7265625" style="226" customWidth="1"/>
    <col min="9474" max="9474" width="18" style="226" customWidth="1"/>
    <col min="9475" max="9728" width="8.7265625" style="226"/>
    <col min="9729" max="9729" width="135.7265625" style="226" customWidth="1"/>
    <col min="9730" max="9730" width="18" style="226" customWidth="1"/>
    <col min="9731" max="9984" width="8.7265625" style="226"/>
    <col min="9985" max="9985" width="135.7265625" style="226" customWidth="1"/>
    <col min="9986" max="9986" width="18" style="226" customWidth="1"/>
    <col min="9987" max="10240" width="8.7265625" style="226"/>
    <col min="10241" max="10241" width="135.7265625" style="226" customWidth="1"/>
    <col min="10242" max="10242" width="18" style="226" customWidth="1"/>
    <col min="10243" max="10496" width="8.7265625" style="226"/>
    <col min="10497" max="10497" width="135.7265625" style="226" customWidth="1"/>
    <col min="10498" max="10498" width="18" style="226" customWidth="1"/>
    <col min="10499" max="10752" width="8.7265625" style="226"/>
    <col min="10753" max="10753" width="135.7265625" style="226" customWidth="1"/>
    <col min="10754" max="10754" width="18" style="226" customWidth="1"/>
    <col min="10755" max="11008" width="8.7265625" style="226"/>
    <col min="11009" max="11009" width="135.7265625" style="226" customWidth="1"/>
    <col min="11010" max="11010" width="18" style="226" customWidth="1"/>
    <col min="11011" max="11264" width="8.7265625" style="226"/>
    <col min="11265" max="11265" width="135.7265625" style="226" customWidth="1"/>
    <col min="11266" max="11266" width="18" style="226" customWidth="1"/>
    <col min="11267" max="11520" width="8.7265625" style="226"/>
    <col min="11521" max="11521" width="135.7265625" style="226" customWidth="1"/>
    <col min="11522" max="11522" width="18" style="226" customWidth="1"/>
    <col min="11523" max="11776" width="8.7265625" style="226"/>
    <col min="11777" max="11777" width="135.7265625" style="226" customWidth="1"/>
    <col min="11778" max="11778" width="18" style="226" customWidth="1"/>
    <col min="11779" max="12032" width="8.7265625" style="226"/>
    <col min="12033" max="12033" width="135.7265625" style="226" customWidth="1"/>
    <col min="12034" max="12034" width="18" style="226" customWidth="1"/>
    <col min="12035" max="12288" width="8.7265625" style="226"/>
    <col min="12289" max="12289" width="135.7265625" style="226" customWidth="1"/>
    <col min="12290" max="12290" width="18" style="226" customWidth="1"/>
    <col min="12291" max="12544" width="8.7265625" style="226"/>
    <col min="12545" max="12545" width="135.7265625" style="226" customWidth="1"/>
    <col min="12546" max="12546" width="18" style="226" customWidth="1"/>
    <col min="12547" max="12800" width="8.7265625" style="226"/>
    <col min="12801" max="12801" width="135.7265625" style="226" customWidth="1"/>
    <col min="12802" max="12802" width="18" style="226" customWidth="1"/>
    <col min="12803" max="13056" width="8.7265625" style="226"/>
    <col min="13057" max="13057" width="135.7265625" style="226" customWidth="1"/>
    <col min="13058" max="13058" width="18" style="226" customWidth="1"/>
    <col min="13059" max="13312" width="8.7265625" style="226"/>
    <col min="13313" max="13313" width="135.7265625" style="226" customWidth="1"/>
    <col min="13314" max="13314" width="18" style="226" customWidth="1"/>
    <col min="13315" max="13568" width="8.7265625" style="226"/>
    <col min="13569" max="13569" width="135.7265625" style="226" customWidth="1"/>
    <col min="13570" max="13570" width="18" style="226" customWidth="1"/>
    <col min="13571" max="13824" width="8.7265625" style="226"/>
    <col min="13825" max="13825" width="135.7265625" style="226" customWidth="1"/>
    <col min="13826" max="13826" width="18" style="226" customWidth="1"/>
    <col min="13827" max="14080" width="8.7265625" style="226"/>
    <col min="14081" max="14081" width="135.7265625" style="226" customWidth="1"/>
    <col min="14082" max="14082" width="18" style="226" customWidth="1"/>
    <col min="14083" max="14336" width="8.7265625" style="226"/>
    <col min="14337" max="14337" width="135.7265625" style="226" customWidth="1"/>
    <col min="14338" max="14338" width="18" style="226" customWidth="1"/>
    <col min="14339" max="14592" width="8.7265625" style="226"/>
    <col min="14593" max="14593" width="135.7265625" style="226" customWidth="1"/>
    <col min="14594" max="14594" width="18" style="226" customWidth="1"/>
    <col min="14595" max="14848" width="8.7265625" style="226"/>
    <col min="14849" max="14849" width="135.7265625" style="226" customWidth="1"/>
    <col min="14850" max="14850" width="18" style="226" customWidth="1"/>
    <col min="14851" max="15104" width="8.7265625" style="226"/>
    <col min="15105" max="15105" width="135.7265625" style="226" customWidth="1"/>
    <col min="15106" max="15106" width="18" style="226" customWidth="1"/>
    <col min="15107" max="15360" width="8.7265625" style="226"/>
    <col min="15361" max="15361" width="135.7265625" style="226" customWidth="1"/>
    <col min="15362" max="15362" width="18" style="226" customWidth="1"/>
    <col min="15363" max="15616" width="8.7265625" style="226"/>
    <col min="15617" max="15617" width="135.7265625" style="226" customWidth="1"/>
    <col min="15618" max="15618" width="18" style="226" customWidth="1"/>
    <col min="15619" max="15872" width="8.7265625" style="226"/>
    <col min="15873" max="15873" width="135.7265625" style="226" customWidth="1"/>
    <col min="15874" max="15874" width="18" style="226" customWidth="1"/>
    <col min="15875" max="16128" width="8.7265625" style="226"/>
    <col min="16129" max="16129" width="135.7265625" style="226" customWidth="1"/>
    <col min="16130" max="16130" width="18" style="226" customWidth="1"/>
    <col min="16131" max="16384" width="8.7265625" style="226"/>
  </cols>
  <sheetData>
    <row r="1" spans="1:2" ht="18" x14ac:dyDescent="0.4">
      <c r="A1" s="288" t="s">
        <v>251</v>
      </c>
      <c r="B1" s="288"/>
    </row>
    <row r="2" spans="1:2" ht="18" x14ac:dyDescent="0.4">
      <c r="A2" s="288" t="s">
        <v>252</v>
      </c>
      <c r="B2" s="288"/>
    </row>
    <row r="4" spans="1:2" ht="15.5" x14ac:dyDescent="0.35">
      <c r="A4" s="289" t="s">
        <v>34</v>
      </c>
      <c r="B4" s="290"/>
    </row>
    <row r="5" spans="1:2" ht="14.5" x14ac:dyDescent="0.35">
      <c r="A5" s="227" t="s">
        <v>253</v>
      </c>
      <c r="B5" s="228"/>
    </row>
    <row r="6" spans="1:2" ht="14.5" x14ac:dyDescent="0.35">
      <c r="A6" s="227" t="s">
        <v>254</v>
      </c>
      <c r="B6" s="228"/>
    </row>
    <row r="7" spans="1:2" ht="14.5" x14ac:dyDescent="0.35">
      <c r="A7" s="227" t="s">
        <v>255</v>
      </c>
      <c r="B7" s="228"/>
    </row>
    <row r="8" spans="1:2" ht="14.5" x14ac:dyDescent="0.35">
      <c r="A8" s="227" t="s">
        <v>256</v>
      </c>
      <c r="B8" s="228"/>
    </row>
    <row r="9" spans="1:2" ht="14.5" x14ac:dyDescent="0.35">
      <c r="A9" s="227" t="s">
        <v>257</v>
      </c>
      <c r="B9" s="228"/>
    </row>
    <row r="10" spans="1:2" ht="14.5" x14ac:dyDescent="0.35">
      <c r="A10" s="227" t="s">
        <v>258</v>
      </c>
      <c r="B10" s="228"/>
    </row>
    <row r="11" spans="1:2" ht="14.5" x14ac:dyDescent="0.35">
      <c r="A11" s="227" t="s">
        <v>259</v>
      </c>
      <c r="B11" s="228"/>
    </row>
    <row r="12" spans="1:2" ht="14.5" x14ac:dyDescent="0.35">
      <c r="A12" s="227" t="s">
        <v>260</v>
      </c>
      <c r="B12" s="228"/>
    </row>
    <row r="13" spans="1:2" ht="14.5" x14ac:dyDescent="0.35">
      <c r="A13" s="227" t="s">
        <v>261</v>
      </c>
      <c r="B13" s="228"/>
    </row>
    <row r="14" spans="1:2" ht="14.5" x14ac:dyDescent="0.35">
      <c r="A14" s="227" t="s">
        <v>262</v>
      </c>
      <c r="B14" s="228"/>
    </row>
    <row r="15" spans="1:2" ht="14.5" x14ac:dyDescent="0.35">
      <c r="A15" s="227" t="s">
        <v>263</v>
      </c>
      <c r="B15" s="228"/>
    </row>
    <row r="16" spans="1:2" ht="14.5" x14ac:dyDescent="0.35">
      <c r="A16" s="227" t="s">
        <v>264</v>
      </c>
      <c r="B16" s="228"/>
    </row>
    <row r="17" spans="1:2" ht="14.5" x14ac:dyDescent="0.35">
      <c r="A17" s="227" t="s">
        <v>265</v>
      </c>
      <c r="B17" s="228"/>
    </row>
    <row r="18" spans="1:2" ht="14.5" x14ac:dyDescent="0.35">
      <c r="A18" s="227" t="s">
        <v>266</v>
      </c>
      <c r="B18" s="228"/>
    </row>
    <row r="19" spans="1:2" ht="14.5" x14ac:dyDescent="0.35">
      <c r="A19" s="227" t="s">
        <v>267</v>
      </c>
      <c r="B19" s="228"/>
    </row>
    <row r="20" spans="1:2" ht="14.5" x14ac:dyDescent="0.35">
      <c r="A20" s="229" t="s">
        <v>268</v>
      </c>
      <c r="B20" s="228"/>
    </row>
    <row r="21" spans="1:2" ht="14.5" x14ac:dyDescent="0.35">
      <c r="A21" s="229" t="s">
        <v>269</v>
      </c>
      <c r="B21" s="228"/>
    </row>
    <row r="22" spans="1:2" ht="14.5" x14ac:dyDescent="0.35">
      <c r="A22" s="229" t="s">
        <v>112</v>
      </c>
      <c r="B22" s="228"/>
    </row>
    <row r="23" spans="1:2" ht="16" thickBot="1" x14ac:dyDescent="0.4">
      <c r="A23" s="230" t="s">
        <v>77</v>
      </c>
      <c r="B23" s="231">
        <f>SUM(B5:B22)</f>
        <v>0</v>
      </c>
    </row>
    <row r="24" spans="1:2" ht="13" thickTop="1" x14ac:dyDescent="0.25">
      <c r="A24" s="232"/>
    </row>
    <row r="25" spans="1:2" ht="15.5" x14ac:dyDescent="0.35">
      <c r="A25" s="289" t="s">
        <v>270</v>
      </c>
      <c r="B25" s="290"/>
    </row>
    <row r="26" spans="1:2" ht="14.5" x14ac:dyDescent="0.35">
      <c r="A26" s="227" t="s">
        <v>271</v>
      </c>
      <c r="B26" s="228"/>
    </row>
    <row r="27" spans="1:2" ht="14.5" x14ac:dyDescent="0.35">
      <c r="A27" s="227" t="s">
        <v>272</v>
      </c>
      <c r="B27" s="228"/>
    </row>
    <row r="28" spans="1:2" ht="14.5" x14ac:dyDescent="0.35">
      <c r="A28" s="227" t="s">
        <v>273</v>
      </c>
      <c r="B28" s="228"/>
    </row>
    <row r="29" spans="1:2" ht="14.5" x14ac:dyDescent="0.35">
      <c r="A29" s="227" t="s">
        <v>274</v>
      </c>
      <c r="B29" s="228"/>
    </row>
    <row r="30" spans="1:2" ht="14.5" x14ac:dyDescent="0.35">
      <c r="A30" s="227" t="s">
        <v>275</v>
      </c>
      <c r="B30" s="228"/>
    </row>
    <row r="31" spans="1:2" ht="14.5" x14ac:dyDescent="0.35">
      <c r="A31" s="227" t="s">
        <v>276</v>
      </c>
      <c r="B31" s="228"/>
    </row>
    <row r="32" spans="1:2" ht="14.5" x14ac:dyDescent="0.35">
      <c r="A32" s="227" t="s">
        <v>277</v>
      </c>
      <c r="B32" s="228"/>
    </row>
    <row r="33" spans="1:2" ht="14.5" x14ac:dyDescent="0.35">
      <c r="A33" s="227" t="s">
        <v>278</v>
      </c>
      <c r="B33" s="228"/>
    </row>
    <row r="34" spans="1:2" ht="14.5" x14ac:dyDescent="0.35">
      <c r="A34" s="227" t="s">
        <v>279</v>
      </c>
      <c r="B34" s="228"/>
    </row>
    <row r="35" spans="1:2" ht="14.5" x14ac:dyDescent="0.35">
      <c r="A35" s="227" t="s">
        <v>280</v>
      </c>
      <c r="B35" s="228"/>
    </row>
    <row r="36" spans="1:2" ht="14.5" x14ac:dyDescent="0.35">
      <c r="A36" s="227" t="s">
        <v>281</v>
      </c>
      <c r="B36" s="228"/>
    </row>
    <row r="37" spans="1:2" ht="14.5" x14ac:dyDescent="0.35">
      <c r="A37" s="227" t="s">
        <v>282</v>
      </c>
      <c r="B37" s="228"/>
    </row>
    <row r="38" spans="1:2" ht="16" thickBot="1" x14ac:dyDescent="0.4">
      <c r="A38" s="230" t="s">
        <v>283</v>
      </c>
      <c r="B38" s="231">
        <f>SUM(B26:B37)</f>
        <v>0</v>
      </c>
    </row>
    <row r="39" spans="1:2" ht="16" thickTop="1" x14ac:dyDescent="0.35">
      <c r="A39" s="289" t="s">
        <v>284</v>
      </c>
      <c r="B39" s="290"/>
    </row>
    <row r="40" spans="1:2" ht="14.5" x14ac:dyDescent="0.35">
      <c r="A40" s="227" t="s">
        <v>285</v>
      </c>
      <c r="B40" s="228"/>
    </row>
    <row r="41" spans="1:2" ht="14.5" x14ac:dyDescent="0.35">
      <c r="A41" s="227" t="s">
        <v>24</v>
      </c>
      <c r="B41" s="228"/>
    </row>
    <row r="42" spans="1:2" ht="14.5" x14ac:dyDescent="0.35">
      <c r="A42" s="227" t="s">
        <v>286</v>
      </c>
      <c r="B42" s="228"/>
    </row>
    <row r="43" spans="1:2" ht="14.5" x14ac:dyDescent="0.35">
      <c r="A43" s="233" t="s">
        <v>287</v>
      </c>
      <c r="B43" s="228">
        <f>SUM(B40:B42)</f>
        <v>0</v>
      </c>
    </row>
    <row r="44" spans="1:2" ht="14.5" x14ac:dyDescent="0.35">
      <c r="A44" s="233" t="s">
        <v>288</v>
      </c>
      <c r="B44" s="228"/>
    </row>
    <row r="45" spans="1:2" ht="16" thickBot="1" x14ac:dyDescent="0.4">
      <c r="A45" s="230" t="s">
        <v>289</v>
      </c>
      <c r="B45" s="231">
        <f>B43+B44</f>
        <v>0</v>
      </c>
    </row>
    <row r="46" spans="1:2" ht="16.5" thickTop="1" thickBot="1" x14ac:dyDescent="0.4">
      <c r="A46" s="230" t="s">
        <v>290</v>
      </c>
      <c r="B46" s="231">
        <f>B38+B45</f>
        <v>0</v>
      </c>
    </row>
    <row r="47" spans="1:2" ht="13" thickTop="1" x14ac:dyDescent="0.25"/>
  </sheetData>
  <mergeCells count="5">
    <mergeCell ref="A1:B1"/>
    <mergeCell ref="A2:B2"/>
    <mergeCell ref="A4:B4"/>
    <mergeCell ref="A25:B25"/>
    <mergeCell ref="A39:B39"/>
  </mergeCells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1"/>
  <sheetViews>
    <sheetView workbookViewId="0"/>
  </sheetViews>
  <sheetFormatPr defaultRowHeight="14.5" x14ac:dyDescent="0.35"/>
  <sheetData>
    <row r="1" spans="3:3" x14ac:dyDescent="0.35">
      <c r="C1" t="b">
        <v>1</v>
      </c>
    </row>
  </sheetData>
  <pageMargins left="0.7" right="0.7" top="0.75" bottom="0.75" header="0.3" footer="0.3"/>
  <pageSetup orientation="portrait" r:id="rId1"/>
  <customProperties>
    <customPr name="Sheet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I19"/>
  <sheetViews>
    <sheetView zoomScaleNormal="100" workbookViewId="0">
      <selection activeCell="A3" sqref="A3"/>
    </sheetView>
  </sheetViews>
  <sheetFormatPr defaultColWidth="9.08984375" defaultRowHeight="14.5" x14ac:dyDescent="0.35"/>
  <cols>
    <col min="1" max="1" width="99.7265625" customWidth="1"/>
    <col min="2" max="2" width="9.54296875" customWidth="1"/>
    <col min="3" max="3" width="10.08984375" style="30" bestFit="1" customWidth="1"/>
    <col min="5" max="5" width="9.453125" customWidth="1"/>
    <col min="6" max="6" width="10.08984375" bestFit="1" customWidth="1"/>
    <col min="36" max="16384" width="9.08984375" style="111"/>
  </cols>
  <sheetData>
    <row r="1" spans="1:35" x14ac:dyDescent="0.35">
      <c r="A1" s="96">
        <f>'Capital Req Ratio IFRS'!B1</f>
        <v>0</v>
      </c>
      <c r="B1" s="31"/>
      <c r="C1"/>
      <c r="G1" s="15" t="s">
        <v>96</v>
      </c>
    </row>
    <row r="2" spans="1:35" x14ac:dyDescent="0.35">
      <c r="A2" s="96">
        <f>'Capital Req Ratio IFRS'!B2</f>
        <v>0</v>
      </c>
      <c r="B2" s="31"/>
      <c r="C2"/>
    </row>
    <row r="3" spans="1:35" x14ac:dyDescent="0.35">
      <c r="A3" s="96" t="str">
        <f>IF('Capital Req Ratio IFRS'!B2="Domestic Company","This sheet is for Branches only - Domestic Companies should fill out the 'Capital Available - Domestic' sheet.","AVAILABLE CAPITAL")</f>
        <v>AVAILABLE CAPITAL</v>
      </c>
      <c r="B3" s="31"/>
      <c r="C3"/>
    </row>
    <row r="4" spans="1:35" x14ac:dyDescent="0.35">
      <c r="A4" s="1"/>
      <c r="C4"/>
    </row>
    <row r="5" spans="1:35" s="112" customFormat="1" ht="13" x14ac:dyDescent="0.3">
      <c r="A5" s="32" t="s">
        <v>7</v>
      </c>
      <c r="B5" s="33"/>
      <c r="C5" s="34"/>
      <c r="D5" s="35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s="112" customFormat="1" ht="13" x14ac:dyDescent="0.3">
      <c r="A6" s="36" t="s">
        <v>34</v>
      </c>
      <c r="B6" s="37"/>
      <c r="C6" s="38"/>
      <c r="D6" s="39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s="112" customFormat="1" ht="12.5" x14ac:dyDescent="0.25">
      <c r="A7" s="43" t="s">
        <v>94</v>
      </c>
      <c r="B7" s="40"/>
      <c r="C7" s="41"/>
      <c r="D7" s="9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s="112" customFormat="1" ht="12.5" x14ac:dyDescent="0.25">
      <c r="A8" s="42" t="s">
        <v>91</v>
      </c>
      <c r="B8" s="40"/>
      <c r="C8" s="41"/>
      <c r="D8" s="9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s="112" customFormat="1" ht="12.5" x14ac:dyDescent="0.25">
      <c r="A9" s="43" t="s">
        <v>90</v>
      </c>
      <c r="B9" s="43"/>
      <c r="C9" s="41"/>
      <c r="D9" s="9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s="112" customFormat="1" ht="13" x14ac:dyDescent="0.3">
      <c r="A10" s="36" t="s">
        <v>77</v>
      </c>
      <c r="B10" s="43"/>
      <c r="C10" s="38" t="s">
        <v>27</v>
      </c>
      <c r="D10" s="44">
        <f>SUM(D7:D9)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s="112" customFormat="1" ht="13" x14ac:dyDescent="0.3">
      <c r="A11" s="46" t="s">
        <v>92</v>
      </c>
      <c r="B11" s="43"/>
      <c r="C11" s="41"/>
      <c r="D11" s="9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s="112" customFormat="1" ht="13" x14ac:dyDescent="0.3">
      <c r="A12" s="36" t="s">
        <v>76</v>
      </c>
      <c r="B12" s="43"/>
      <c r="C12" s="41"/>
      <c r="D12" s="94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s="112" customFormat="1" ht="12.5" x14ac:dyDescent="0.25">
      <c r="A13" s="43" t="s">
        <v>93</v>
      </c>
      <c r="B13" s="43"/>
      <c r="C13" s="41"/>
      <c r="D13" s="9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112" customFormat="1" ht="12.5" x14ac:dyDescent="0.25">
      <c r="A14" s="43" t="s">
        <v>2</v>
      </c>
      <c r="B14" s="43"/>
      <c r="C14" s="38"/>
      <c r="D14" s="9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s="113" customFormat="1" ht="13.5" thickBot="1" x14ac:dyDescent="0.35">
      <c r="A15" s="36" t="s">
        <v>29</v>
      </c>
      <c r="B15" s="47"/>
      <c r="C15" s="38" t="s">
        <v>28</v>
      </c>
      <c r="D15" s="57">
        <f>SUM(D13:D14)</f>
        <v>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</row>
    <row r="16" spans="1:35" s="114" customFormat="1" ht="13.5" thickBot="1" x14ac:dyDescent="0.35">
      <c r="A16" s="59" t="s">
        <v>78</v>
      </c>
      <c r="B16" s="60"/>
      <c r="C16" s="61" t="s">
        <v>84</v>
      </c>
      <c r="D16" s="62">
        <f>MAX(D10-D15,0)</f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3:3" ht="15" thickTop="1" x14ac:dyDescent="0.35">
      <c r="C17"/>
    </row>
    <row r="18" spans="3:3" x14ac:dyDescent="0.35">
      <c r="C18"/>
    </row>
    <row r="19" spans="3:3" x14ac:dyDescent="0.35">
      <c r="C19"/>
    </row>
  </sheetData>
  <printOptions horizontalCentered="1"/>
  <pageMargins left="0.25" right="0.25" top="0.75" bottom="0.75" header="0.3" footer="0.3"/>
  <pageSetup scale="64" orientation="portrait" r:id="rId1"/>
  <customProperties>
    <customPr name="Sheet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2"/>
  <sheetViews>
    <sheetView workbookViewId="0">
      <selection activeCell="A3" sqref="A3"/>
    </sheetView>
  </sheetViews>
  <sheetFormatPr defaultColWidth="9.08984375" defaultRowHeight="14.5" x14ac:dyDescent="0.35"/>
  <cols>
    <col min="1" max="1" width="99.7265625" customWidth="1"/>
    <col min="2" max="2" width="9.54296875" customWidth="1"/>
    <col min="3" max="3" width="10.08984375" style="30" bestFit="1" customWidth="1"/>
    <col min="5" max="5" width="9.453125" customWidth="1"/>
    <col min="6" max="6" width="10.08984375" bestFit="1" customWidth="1"/>
    <col min="36" max="16384" width="9.08984375" style="111"/>
  </cols>
  <sheetData>
    <row r="1" spans="1:35" x14ac:dyDescent="0.35">
      <c r="A1" s="96">
        <f>'Capital Req Ratio IFRS'!B1</f>
        <v>0</v>
      </c>
      <c r="B1" s="31"/>
      <c r="C1"/>
      <c r="G1" s="15" t="s">
        <v>96</v>
      </c>
    </row>
    <row r="2" spans="1:35" x14ac:dyDescent="0.35">
      <c r="A2" s="96">
        <f>'Capital Req Ratio IFRS'!B2</f>
        <v>0</v>
      </c>
      <c r="B2" s="31"/>
      <c r="C2"/>
    </row>
    <row r="3" spans="1:35" x14ac:dyDescent="0.35">
      <c r="A3" s="96" t="str">
        <f>IF('Capital Req Ratio IFRS'!B2="Domestic Company","This sheet is for Branches only - Domestic Companies should fill out the 'Capital Available - Domestic' sheet.","AVAILABLE CAPITAL")</f>
        <v>AVAILABLE CAPITAL</v>
      </c>
      <c r="B3" s="31"/>
      <c r="C3"/>
    </row>
    <row r="4" spans="1:35" x14ac:dyDescent="0.35">
      <c r="A4" s="1"/>
      <c r="C4"/>
    </row>
    <row r="5" spans="1:35" s="112" customFormat="1" ht="13" x14ac:dyDescent="0.3">
      <c r="A5" s="32" t="s">
        <v>7</v>
      </c>
      <c r="B5" s="33"/>
      <c r="C5" s="34"/>
      <c r="D5" s="35" t="s">
        <v>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s="112" customFormat="1" ht="13" x14ac:dyDescent="0.3">
      <c r="A6" s="36" t="s">
        <v>34</v>
      </c>
      <c r="B6" s="37"/>
      <c r="C6" s="38"/>
      <c r="D6" s="39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s="112" customFormat="1" ht="12.5" x14ac:dyDescent="0.25">
      <c r="A7" s="43" t="s">
        <v>94</v>
      </c>
      <c r="B7" s="40"/>
      <c r="C7" s="41"/>
      <c r="D7" s="9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s="112" customFormat="1" ht="12.5" x14ac:dyDescent="0.25">
      <c r="A8" s="42" t="s">
        <v>91</v>
      </c>
      <c r="B8" s="40"/>
      <c r="C8" s="41"/>
      <c r="D8" s="9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s="112" customFormat="1" ht="12.5" x14ac:dyDescent="0.25">
      <c r="A9" s="43" t="s">
        <v>90</v>
      </c>
      <c r="B9" s="43"/>
      <c r="C9" s="41"/>
      <c r="D9" s="9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s="112" customFormat="1" ht="13" x14ac:dyDescent="0.3">
      <c r="A10" s="36" t="s">
        <v>77</v>
      </c>
      <c r="B10" s="43"/>
      <c r="C10" s="38" t="s">
        <v>27</v>
      </c>
      <c r="D10" s="44">
        <f>SUM(D7:D9)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s="112" customFormat="1" ht="13" x14ac:dyDescent="0.3">
      <c r="A11" s="46" t="s">
        <v>92</v>
      </c>
      <c r="B11" s="43"/>
      <c r="C11" s="41"/>
      <c r="D11" s="9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 s="112" customFormat="1" ht="13" x14ac:dyDescent="0.3">
      <c r="A12" s="36" t="s">
        <v>76</v>
      </c>
      <c r="B12" s="43"/>
      <c r="C12" s="41"/>
      <c r="D12" s="94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s="112" customFormat="1" ht="12.5" x14ac:dyDescent="0.25">
      <c r="A13" s="43" t="s">
        <v>93</v>
      </c>
      <c r="B13" s="43"/>
      <c r="C13" s="41"/>
      <c r="D13" s="9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112" customFormat="1" ht="12.5" x14ac:dyDescent="0.25">
      <c r="A14" s="43" t="s">
        <v>2</v>
      </c>
      <c r="B14" s="43"/>
      <c r="C14" s="38"/>
      <c r="D14" s="98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5" spans="1:35" s="113" customFormat="1" ht="13.5" thickBot="1" x14ac:dyDescent="0.35">
      <c r="A15" s="36" t="s">
        <v>29</v>
      </c>
      <c r="B15" s="47"/>
      <c r="C15" s="38" t="s">
        <v>28</v>
      </c>
      <c r="D15" s="57">
        <f>SUM(D13:D14)</f>
        <v>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</row>
    <row r="16" spans="1:35" s="114" customFormat="1" ht="13.5" thickBot="1" x14ac:dyDescent="0.35">
      <c r="A16" s="59" t="s">
        <v>78</v>
      </c>
      <c r="B16" s="60"/>
      <c r="C16" s="61" t="s">
        <v>84</v>
      </c>
      <c r="D16" s="62">
        <f>MAX(D10-D15,0)</f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4" ht="15" thickTop="1" x14ac:dyDescent="0.35"/>
    <row r="18" spans="1:4" ht="15" thickBot="1" x14ac:dyDescent="0.4">
      <c r="A18" s="59" t="s">
        <v>306</v>
      </c>
      <c r="B18" s="60"/>
      <c r="C18" s="61"/>
      <c r="D18" s="243"/>
    </row>
    <row r="19" spans="1:4" ht="15" thickTop="1" x14ac:dyDescent="0.35"/>
    <row r="21" spans="1:4" ht="15" thickBot="1" x14ac:dyDescent="0.4">
      <c r="A21" s="59" t="s">
        <v>291</v>
      </c>
      <c r="B21" s="60"/>
      <c r="C21" s="61"/>
      <c r="D21" s="234"/>
    </row>
    <row r="22" spans="1:4" ht="15" thickTop="1" x14ac:dyDescent="0.35"/>
  </sheetData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W51"/>
  <sheetViews>
    <sheetView zoomScale="90" zoomScaleNormal="90" workbookViewId="0">
      <selection activeCell="A4" sqref="A4"/>
    </sheetView>
  </sheetViews>
  <sheetFormatPr defaultColWidth="9.08984375" defaultRowHeight="14" x14ac:dyDescent="0.3"/>
  <cols>
    <col min="1" max="1" width="99.7265625" style="121" customWidth="1"/>
    <col min="2" max="2" width="9.54296875" style="121" customWidth="1"/>
    <col min="3" max="3" width="7.81640625" style="123" customWidth="1"/>
    <col min="4" max="4" width="9.08984375" style="121"/>
    <col min="5" max="5" width="9.453125" style="121" customWidth="1"/>
    <col min="6" max="6" width="10.08984375" style="121" bestFit="1" customWidth="1"/>
    <col min="7" max="16384" width="9.08984375" style="121"/>
  </cols>
  <sheetData>
    <row r="1" spans="1:49" x14ac:dyDescent="0.3">
      <c r="A1" s="96">
        <f>'Capital Req Ratio IFRS'!B1</f>
        <v>0</v>
      </c>
      <c r="B1" s="31"/>
      <c r="C1" s="121"/>
      <c r="G1" s="15" t="s">
        <v>97</v>
      </c>
    </row>
    <row r="2" spans="1:49" x14ac:dyDescent="0.3">
      <c r="A2" s="96">
        <f>'Capital Req Ratio IFRS'!B2</f>
        <v>0</v>
      </c>
      <c r="B2" s="31"/>
      <c r="C2" s="121"/>
    </row>
    <row r="3" spans="1:49" x14ac:dyDescent="0.3">
      <c r="A3" s="96" t="str">
        <f>IF('Capital Req Ratio IFRS'!B2="Branch","This sheet is for Domestic Companies only - Branches should fill out the 'Capital Available - Branch' sheet.","AVAILABLE CAPITAL")</f>
        <v>AVAILABLE CAPITAL</v>
      </c>
      <c r="B3" s="31"/>
      <c r="C3" s="121"/>
    </row>
    <row r="4" spans="1:49" x14ac:dyDescent="0.3">
      <c r="A4" s="1"/>
      <c r="C4" s="121"/>
    </row>
    <row r="5" spans="1:49" s="16" customFormat="1" ht="13" x14ac:dyDescent="0.3">
      <c r="A5" s="32" t="s">
        <v>7</v>
      </c>
      <c r="B5" s="33"/>
      <c r="C5" s="34"/>
      <c r="D5" s="122" t="s">
        <v>4</v>
      </c>
    </row>
    <row r="6" spans="1:49" s="16" customFormat="1" ht="13" x14ac:dyDescent="0.3">
      <c r="A6" s="36" t="s">
        <v>174</v>
      </c>
      <c r="B6" s="37"/>
      <c r="C6" s="38"/>
      <c r="D6" s="39"/>
    </row>
    <row r="7" spans="1:49" s="112" customFormat="1" ht="12.5" x14ac:dyDescent="0.25">
      <c r="A7" s="43" t="s">
        <v>23</v>
      </c>
      <c r="B7" s="43"/>
      <c r="C7" s="38"/>
      <c r="D7" s="9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12" customFormat="1" ht="12.5" x14ac:dyDescent="0.25">
      <c r="A8" s="42" t="s">
        <v>120</v>
      </c>
      <c r="B8" s="43"/>
      <c r="C8" s="38"/>
      <c r="D8" s="9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12" customFormat="1" ht="12.5" x14ac:dyDescent="0.25">
      <c r="A9" s="43" t="s">
        <v>24</v>
      </c>
      <c r="B9" s="43"/>
      <c r="C9" s="38"/>
      <c r="D9" s="9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12" customFormat="1" ht="12.5" x14ac:dyDescent="0.25">
      <c r="A10" s="43" t="s">
        <v>86</v>
      </c>
      <c r="B10" s="43"/>
      <c r="C10" s="99"/>
      <c r="D10" s="44">
        <f>IF(C10="",0,MIN(C10,(+D7+D8+D9+D11+D13)*33%))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12" customFormat="1" ht="12.5" x14ac:dyDescent="0.25">
      <c r="A11" s="43" t="s">
        <v>65</v>
      </c>
      <c r="B11" s="43"/>
      <c r="C11" s="38"/>
      <c r="D11" s="9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12" customFormat="1" ht="12.5" x14ac:dyDescent="0.25">
      <c r="A12" s="43" t="s">
        <v>121</v>
      </c>
      <c r="B12" s="43"/>
      <c r="C12" s="38"/>
      <c r="D12" s="9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12" customFormat="1" ht="12.5" x14ac:dyDescent="0.25">
      <c r="A13" s="43" t="s">
        <v>176</v>
      </c>
      <c r="B13" s="43"/>
      <c r="C13" s="38"/>
      <c r="D13" s="9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13" customFormat="1" ht="13" x14ac:dyDescent="0.3">
      <c r="A14" s="46" t="s">
        <v>8</v>
      </c>
      <c r="B14" s="47"/>
      <c r="C14" s="38" t="s">
        <v>25</v>
      </c>
      <c r="D14" s="48">
        <f>SUM(D7:D13)</f>
        <v>0</v>
      </c>
      <c r="E14" s="16"/>
      <c r="F14" s="16"/>
      <c r="G14" s="16"/>
      <c r="H14" s="16"/>
      <c r="I14" s="16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</row>
    <row r="15" spans="1:49" s="112" customFormat="1" ht="13" x14ac:dyDescent="0.3">
      <c r="A15" s="46" t="s">
        <v>79</v>
      </c>
      <c r="B15" s="37"/>
      <c r="C15" s="38"/>
      <c r="D15" s="4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12" customFormat="1" ht="12.5" x14ac:dyDescent="0.25">
      <c r="A16" s="43" t="s">
        <v>163</v>
      </c>
      <c r="B16" s="43"/>
      <c r="C16" s="38"/>
      <c r="D16" s="101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12" customFormat="1" ht="12.5" x14ac:dyDescent="0.25">
      <c r="A17" s="43" t="s">
        <v>66</v>
      </c>
      <c r="B17" s="43"/>
      <c r="C17" s="38"/>
      <c r="D17" s="9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13" customFormat="1" ht="13" x14ac:dyDescent="0.3">
      <c r="A18" s="43" t="s">
        <v>29</v>
      </c>
      <c r="B18" s="47"/>
      <c r="C18" s="38" t="s">
        <v>26</v>
      </c>
      <c r="D18" s="51">
        <f>SUM(D16:D17)</f>
        <v>0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</row>
    <row r="19" spans="1:49" s="113" customFormat="1" ht="13" x14ac:dyDescent="0.3">
      <c r="A19" s="43"/>
      <c r="B19" s="47"/>
      <c r="C19" s="38"/>
      <c r="D19" s="5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</row>
    <row r="20" spans="1:49" s="113" customFormat="1" ht="13.5" thickBot="1" x14ac:dyDescent="0.35">
      <c r="A20" s="36" t="s">
        <v>80</v>
      </c>
      <c r="B20" s="47"/>
      <c r="C20" s="38" t="s">
        <v>30</v>
      </c>
      <c r="D20" s="53">
        <f>D14-D18</f>
        <v>0</v>
      </c>
      <c r="E20" s="93" t="str">
        <f>IF(AND(A2="Domestic Company",D20&gt;=2000),"OK","Net Tier 1 must be greater than 2,000")</f>
        <v>Net Tier 1 must be greater than 2,000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</row>
    <row r="21" spans="1:49" s="112" customFormat="1" ht="12.5" x14ac:dyDescent="0.25">
      <c r="A21" s="42"/>
      <c r="B21" s="42"/>
      <c r="C21" s="38"/>
      <c r="D21" s="39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s="112" customFormat="1" ht="13" x14ac:dyDescent="0.3">
      <c r="A22" s="36" t="s">
        <v>81</v>
      </c>
      <c r="B22" s="37"/>
      <c r="C22" s="38"/>
      <c r="D22" s="4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12" customFormat="1" ht="13" x14ac:dyDescent="0.3">
      <c r="A23" s="46" t="s">
        <v>68</v>
      </c>
      <c r="B23" s="37"/>
      <c r="C23" s="38"/>
      <c r="D23" s="4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12" customFormat="1" ht="12.5" x14ac:dyDescent="0.25">
      <c r="A24" s="43" t="s">
        <v>67</v>
      </c>
      <c r="B24" s="43"/>
      <c r="C24" s="38"/>
      <c r="D24" s="50">
        <f>+C10-D10</f>
        <v>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12" customFormat="1" ht="12.5" x14ac:dyDescent="0.25">
      <c r="A25" s="43" t="s">
        <v>12</v>
      </c>
      <c r="B25" s="43"/>
      <c r="C25" s="38"/>
      <c r="D25" s="9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12" customFormat="1" ht="12.5" x14ac:dyDescent="0.25">
      <c r="A26" s="43" t="s">
        <v>88</v>
      </c>
      <c r="B26" s="43"/>
      <c r="C26" s="38"/>
      <c r="D26" s="9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12" customFormat="1" ht="13" x14ac:dyDescent="0.3">
      <c r="A27" s="43" t="s">
        <v>164</v>
      </c>
      <c r="B27" s="43"/>
      <c r="C27" s="38"/>
      <c r="D27" s="50">
        <f>MIN((D16-D26),D20*20%)</f>
        <v>0</v>
      </c>
      <c r="E27" s="5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12" customFormat="1" ht="12.5" x14ac:dyDescent="0.25">
      <c r="A28" s="43" t="s">
        <v>66</v>
      </c>
      <c r="B28" s="43"/>
      <c r="C28" s="38"/>
      <c r="D28" s="9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13" customFormat="1" ht="13.5" thickBot="1" x14ac:dyDescent="0.35">
      <c r="A29" s="46" t="s">
        <v>13</v>
      </c>
      <c r="B29" s="47"/>
      <c r="C29" s="38" t="s">
        <v>14</v>
      </c>
      <c r="D29" s="55">
        <f>SUM(D24:D28)</f>
        <v>0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</row>
    <row r="30" spans="1:49" s="112" customFormat="1" ht="12.5" x14ac:dyDescent="0.25">
      <c r="A30" s="42"/>
      <c r="B30" s="42"/>
      <c r="C30" s="38"/>
      <c r="D30" s="4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49" s="112" customFormat="1" ht="13" x14ac:dyDescent="0.3">
      <c r="A31" s="46" t="s">
        <v>82</v>
      </c>
      <c r="B31" s="37"/>
      <c r="C31" s="38"/>
      <c r="D31" s="4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12" customFormat="1" ht="12.5" x14ac:dyDescent="0.25">
      <c r="A32" s="43" t="s">
        <v>11</v>
      </c>
      <c r="B32" s="100">
        <v>0</v>
      </c>
      <c r="C32" s="99"/>
      <c r="D32" s="44">
        <f>B32*C32</f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112" customFormat="1" ht="12.5" x14ac:dyDescent="0.25">
      <c r="A33" s="43" t="s">
        <v>15</v>
      </c>
      <c r="B33" s="100">
        <v>0</v>
      </c>
      <c r="C33" s="99"/>
      <c r="D33" s="44">
        <f>B33*C33</f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1:49" s="112" customFormat="1" ht="12.5" x14ac:dyDescent="0.25">
      <c r="A34" s="43" t="s">
        <v>16</v>
      </c>
      <c r="B34" s="100">
        <v>0</v>
      </c>
      <c r="C34" s="99"/>
      <c r="D34" s="44">
        <f>B34*C34</f>
        <v>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</row>
    <row r="35" spans="1:49" s="112" customFormat="1" ht="12.5" x14ac:dyDescent="0.25">
      <c r="A35" s="43" t="s">
        <v>66</v>
      </c>
      <c r="B35" s="100">
        <v>0</v>
      </c>
      <c r="C35" s="99"/>
      <c r="D35" s="44">
        <f>B35*C35</f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spans="1:49" s="113" customFormat="1" ht="13.5" thickBot="1" x14ac:dyDescent="0.35">
      <c r="A36" s="46" t="s">
        <v>83</v>
      </c>
      <c r="B36" s="47"/>
      <c r="C36" s="38" t="s">
        <v>17</v>
      </c>
      <c r="D36" s="55">
        <f>MAX(MIN(SUM(D32:D35),(D20*50%)),0)</f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</row>
    <row r="37" spans="1:49" s="112" customFormat="1" ht="12.5" x14ac:dyDescent="0.25">
      <c r="A37" s="42"/>
      <c r="B37" s="42"/>
      <c r="C37" s="38"/>
      <c r="D37" s="4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spans="1:49" s="113" customFormat="1" ht="13" x14ac:dyDescent="0.3">
      <c r="A38" s="36" t="s">
        <v>21</v>
      </c>
      <c r="B38" s="47"/>
      <c r="C38" s="38" t="s">
        <v>18</v>
      </c>
      <c r="D38" s="56">
        <f>D36+D29</f>
        <v>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39" spans="1:49" s="113" customFormat="1" ht="13.5" thickBot="1" x14ac:dyDescent="0.35">
      <c r="A39" s="36" t="s">
        <v>89</v>
      </c>
      <c r="B39" s="47"/>
      <c r="C39" s="38" t="s">
        <v>19</v>
      </c>
      <c r="D39" s="57">
        <f>MAX(MIN(D38,D20),0)</f>
        <v>0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</row>
    <row r="40" spans="1:49" s="113" customFormat="1" ht="13" x14ac:dyDescent="0.3">
      <c r="A40" s="47"/>
      <c r="B40" s="47"/>
      <c r="C40" s="38"/>
      <c r="D40" s="5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</row>
    <row r="41" spans="1:49" s="112" customFormat="1" ht="13.5" thickBot="1" x14ac:dyDescent="0.35">
      <c r="A41" s="36" t="s">
        <v>22</v>
      </c>
      <c r="B41" s="36"/>
      <c r="C41" s="38" t="s">
        <v>20</v>
      </c>
      <c r="D41" s="57">
        <f>D39+D20</f>
        <v>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112" customFormat="1" ht="13" x14ac:dyDescent="0.3">
      <c r="A42" s="36"/>
      <c r="B42" s="36"/>
      <c r="C42" s="38"/>
      <c r="D42" s="4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spans="1:49" s="112" customFormat="1" ht="13" x14ac:dyDescent="0.3">
      <c r="A43" s="36" t="s">
        <v>175</v>
      </c>
      <c r="B43" s="37"/>
      <c r="C43" s="38"/>
      <c r="D43" s="4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</row>
    <row r="44" spans="1:49" s="112" customFormat="1" ht="12.5" x14ac:dyDescent="0.25">
      <c r="A44" s="43" t="s">
        <v>114</v>
      </c>
      <c r="B44" s="43"/>
      <c r="C44" s="38"/>
      <c r="D44" s="50">
        <f>'Asset Default Risk'!B41</f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  <row r="45" spans="1:49" s="112" customFormat="1" ht="12.5" x14ac:dyDescent="0.25">
      <c r="A45" s="43" t="s">
        <v>32</v>
      </c>
      <c r="B45" s="43"/>
      <c r="C45" s="38"/>
      <c r="D45" s="9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12" customFormat="1" ht="12.5" x14ac:dyDescent="0.25">
      <c r="A46" s="43" t="s">
        <v>33</v>
      </c>
      <c r="B46" s="43"/>
      <c r="C46" s="38"/>
      <c r="D46" s="9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12" customFormat="1" ht="12.5" x14ac:dyDescent="0.25">
      <c r="A47" s="43" t="s">
        <v>31</v>
      </c>
      <c r="B47" s="43"/>
      <c r="C47" s="38"/>
      <c r="D47" s="50">
        <f>'Asset Default Risk'!B26</f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12" customFormat="1" ht="12.5" x14ac:dyDescent="0.25">
      <c r="A48" s="43" t="s">
        <v>2</v>
      </c>
      <c r="B48" s="43"/>
      <c r="C48" s="38"/>
      <c r="D48" s="9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13" customFormat="1" ht="13.5" thickBot="1" x14ac:dyDescent="0.35">
      <c r="A49" s="36" t="s">
        <v>29</v>
      </c>
      <c r="B49" s="47"/>
      <c r="C49" s="38" t="s">
        <v>27</v>
      </c>
      <c r="D49" s="57">
        <f>SUM(D44:D48)</f>
        <v>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49" s="114" customFormat="1" ht="13.5" thickBot="1" x14ac:dyDescent="0.35">
      <c r="A50" s="59" t="s">
        <v>78</v>
      </c>
      <c r="B50" s="60"/>
      <c r="C50" s="61" t="s">
        <v>145</v>
      </c>
      <c r="D50" s="62">
        <f>MAX((D41-D49),0)</f>
        <v>0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</row>
    <row r="51" spans="1:49" ht="14.5" thickTop="1" x14ac:dyDescent="0.3"/>
  </sheetData>
  <dataValidations count="1">
    <dataValidation type="list" allowBlank="1" showInputMessage="1" showErrorMessage="1" sqref="B32:B35" xr:uid="{00000000-0002-0000-0400-000000000000}">
      <formula1>"0,0.2,0.4,0.6,0.8,1.0"</formula1>
    </dataValidation>
  </dataValidations>
  <printOptions horizontalCentered="1"/>
  <pageMargins left="0.25" right="0.25" top="0.75" bottom="0.75" header="0.3" footer="0.3"/>
  <pageSetup scale="61" orientation="portrait" r:id="rId1"/>
  <customProperties>
    <customPr name="Sheet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W53"/>
  <sheetViews>
    <sheetView workbookViewId="0">
      <selection activeCell="A4" sqref="A4"/>
    </sheetView>
  </sheetViews>
  <sheetFormatPr defaultColWidth="9.08984375" defaultRowHeight="14" x14ac:dyDescent="0.3"/>
  <cols>
    <col min="1" max="1" width="99.7265625" style="121" customWidth="1"/>
    <col min="2" max="2" width="9.54296875" style="121" customWidth="1"/>
    <col min="3" max="3" width="7.81640625" style="123" customWidth="1"/>
    <col min="4" max="4" width="9.08984375" style="121"/>
    <col min="5" max="5" width="9.453125" style="121" customWidth="1"/>
    <col min="6" max="6" width="10.08984375" style="121" bestFit="1" customWidth="1"/>
    <col min="7" max="16384" width="9.08984375" style="121"/>
  </cols>
  <sheetData>
    <row r="1" spans="1:49" x14ac:dyDescent="0.3">
      <c r="A1" s="96">
        <f>'Capital Req Ratio IFRS'!B1</f>
        <v>0</v>
      </c>
      <c r="B1" s="31"/>
      <c r="C1" s="121"/>
      <c r="G1" s="15" t="s">
        <v>97</v>
      </c>
    </row>
    <row r="2" spans="1:49" x14ac:dyDescent="0.3">
      <c r="A2" s="96">
        <f>'Capital Req Ratio IFRS'!B2</f>
        <v>0</v>
      </c>
      <c r="B2" s="31"/>
      <c r="C2" s="121"/>
    </row>
    <row r="3" spans="1:49" x14ac:dyDescent="0.3">
      <c r="A3" s="96" t="str">
        <f>IF('Capital Req Ratio IFRS'!B2="Branch","This sheet is for Domestic Companies only - Branches should fill out the 'Capital Available - Branch' sheet.","AVAILABLE CAPITAL")</f>
        <v>AVAILABLE CAPITAL</v>
      </c>
      <c r="B3" s="31"/>
      <c r="C3" s="121"/>
    </row>
    <row r="4" spans="1:49" x14ac:dyDescent="0.3">
      <c r="A4" s="1"/>
      <c r="C4" s="121"/>
    </row>
    <row r="5" spans="1:49" s="16" customFormat="1" ht="13" x14ac:dyDescent="0.3">
      <c r="A5" s="32" t="s">
        <v>7</v>
      </c>
      <c r="B5" s="33"/>
      <c r="C5" s="34"/>
      <c r="D5" s="122" t="s">
        <v>4</v>
      </c>
    </row>
    <row r="6" spans="1:49" s="16" customFormat="1" ht="13" x14ac:dyDescent="0.3">
      <c r="A6" s="36" t="s">
        <v>174</v>
      </c>
      <c r="B6" s="37"/>
      <c r="C6" s="38"/>
      <c r="D6" s="39"/>
    </row>
    <row r="7" spans="1:49" s="112" customFormat="1" ht="12.5" x14ac:dyDescent="0.25">
      <c r="A7" s="43" t="s">
        <v>23</v>
      </c>
      <c r="B7" s="43"/>
      <c r="C7" s="38"/>
      <c r="D7" s="97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</row>
    <row r="8" spans="1:49" s="112" customFormat="1" ht="12.5" x14ac:dyDescent="0.25">
      <c r="A8" s="42" t="s">
        <v>120</v>
      </c>
      <c r="B8" s="43"/>
      <c r="C8" s="38"/>
      <c r="D8" s="97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</row>
    <row r="9" spans="1:49" s="112" customFormat="1" ht="12.5" x14ac:dyDescent="0.25">
      <c r="A9" s="43" t="s">
        <v>24</v>
      </c>
      <c r="B9" s="43"/>
      <c r="C9" s="38"/>
      <c r="D9" s="97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</row>
    <row r="10" spans="1:49" s="112" customFormat="1" ht="12.5" x14ac:dyDescent="0.25">
      <c r="A10" s="43" t="s">
        <v>86</v>
      </c>
      <c r="B10" s="43"/>
      <c r="C10" s="99"/>
      <c r="D10" s="44">
        <f>IF(C10="",0,MIN(C10,(+D7+D8+D9+D11+D13)*33%))</f>
        <v>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</row>
    <row r="11" spans="1:49" s="112" customFormat="1" ht="12.5" x14ac:dyDescent="0.25">
      <c r="A11" s="43" t="s">
        <v>65</v>
      </c>
      <c r="B11" s="43"/>
      <c r="C11" s="38"/>
      <c r="D11" s="9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s="112" customFormat="1" ht="12.5" x14ac:dyDescent="0.25">
      <c r="A12" s="43" t="s">
        <v>121</v>
      </c>
      <c r="B12" s="43"/>
      <c r="C12" s="38"/>
      <c r="D12" s="98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</row>
    <row r="13" spans="1:49" s="112" customFormat="1" ht="12.5" x14ac:dyDescent="0.25">
      <c r="A13" s="43" t="s">
        <v>176</v>
      </c>
      <c r="B13" s="43"/>
      <c r="C13" s="38"/>
      <c r="D13" s="9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</row>
    <row r="14" spans="1:49" s="113" customFormat="1" ht="13" x14ac:dyDescent="0.3">
      <c r="A14" s="46" t="s">
        <v>8</v>
      </c>
      <c r="B14" s="47"/>
      <c r="C14" s="38" t="s">
        <v>25</v>
      </c>
      <c r="D14" s="48">
        <f>SUM(D7:D13)</f>
        <v>0</v>
      </c>
      <c r="E14" s="16"/>
      <c r="F14" s="16"/>
      <c r="G14" s="16"/>
      <c r="H14" s="16"/>
      <c r="I14" s="16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</row>
    <row r="15" spans="1:49" s="112" customFormat="1" ht="13" x14ac:dyDescent="0.3">
      <c r="A15" s="46" t="s">
        <v>79</v>
      </c>
      <c r="B15" s="37"/>
      <c r="C15" s="38"/>
      <c r="D15" s="4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</row>
    <row r="16" spans="1:49" s="112" customFormat="1" ht="12.5" x14ac:dyDescent="0.25">
      <c r="A16" s="43" t="s">
        <v>163</v>
      </c>
      <c r="B16" s="43"/>
      <c r="C16" s="38"/>
      <c r="D16" s="101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</row>
    <row r="17" spans="1:49" s="112" customFormat="1" ht="12.5" x14ac:dyDescent="0.25">
      <c r="A17" s="43" t="s">
        <v>66</v>
      </c>
      <c r="B17" s="43"/>
      <c r="C17" s="38"/>
      <c r="D17" s="9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</row>
    <row r="18" spans="1:49" s="113" customFormat="1" ht="13" x14ac:dyDescent="0.3">
      <c r="A18" s="43" t="s">
        <v>29</v>
      </c>
      <c r="B18" s="47"/>
      <c r="C18" s="38" t="s">
        <v>26</v>
      </c>
      <c r="D18" s="51">
        <f>SUM(D16:D17)</f>
        <v>0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</row>
    <row r="19" spans="1:49" s="113" customFormat="1" ht="13" x14ac:dyDescent="0.3">
      <c r="A19" s="43"/>
      <c r="B19" s="47"/>
      <c r="C19" s="38"/>
      <c r="D19" s="5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</row>
    <row r="20" spans="1:49" s="113" customFormat="1" ht="13.5" thickBot="1" x14ac:dyDescent="0.35">
      <c r="A20" s="36" t="s">
        <v>80</v>
      </c>
      <c r="B20" s="47"/>
      <c r="C20" s="38" t="s">
        <v>30</v>
      </c>
      <c r="D20" s="53">
        <f>D14-D18</f>
        <v>0</v>
      </c>
      <c r="E20" s="93" t="str">
        <f>IF(AND(A2="Domestic Company",D20&gt;=2000),"OK","Net Tier 1 must be greater than 2,000")</f>
        <v>Net Tier 1 must be greater than 2,000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</row>
    <row r="21" spans="1:49" s="112" customFormat="1" ht="12.5" x14ac:dyDescent="0.25">
      <c r="A21" s="42"/>
      <c r="B21" s="42"/>
      <c r="C21" s="38"/>
      <c r="D21" s="39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</row>
    <row r="22" spans="1:49" s="112" customFormat="1" ht="13" x14ac:dyDescent="0.3">
      <c r="A22" s="36" t="s">
        <v>81</v>
      </c>
      <c r="B22" s="37"/>
      <c r="C22" s="38"/>
      <c r="D22" s="4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s="112" customFormat="1" ht="13" x14ac:dyDescent="0.3">
      <c r="A23" s="46" t="s">
        <v>68</v>
      </c>
      <c r="B23" s="37"/>
      <c r="C23" s="38"/>
      <c r="D23" s="4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</row>
    <row r="24" spans="1:49" s="112" customFormat="1" ht="12.5" x14ac:dyDescent="0.25">
      <c r="A24" s="43" t="s">
        <v>67</v>
      </c>
      <c r="B24" s="43"/>
      <c r="C24" s="38"/>
      <c r="D24" s="50">
        <f>+C10-D10</f>
        <v>0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</row>
    <row r="25" spans="1:49" s="112" customFormat="1" ht="12.5" x14ac:dyDescent="0.25">
      <c r="A25" s="43" t="s">
        <v>12</v>
      </c>
      <c r="B25" s="43"/>
      <c r="C25" s="38"/>
      <c r="D25" s="98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</row>
    <row r="26" spans="1:49" s="112" customFormat="1" ht="12.5" x14ac:dyDescent="0.25">
      <c r="A26" s="43" t="s">
        <v>88</v>
      </c>
      <c r="B26" s="43"/>
      <c r="C26" s="38"/>
      <c r="D26" s="98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</row>
    <row r="27" spans="1:49" s="112" customFormat="1" ht="13" x14ac:dyDescent="0.3">
      <c r="A27" s="43" t="s">
        <v>164</v>
      </c>
      <c r="B27" s="43"/>
      <c r="C27" s="38"/>
      <c r="D27" s="50">
        <f>MIN((D16-D26),D20*20%)</f>
        <v>0</v>
      </c>
      <c r="E27" s="54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</row>
    <row r="28" spans="1:49" s="112" customFormat="1" ht="12.5" x14ac:dyDescent="0.25">
      <c r="A28" s="43" t="s">
        <v>66</v>
      </c>
      <c r="B28" s="43"/>
      <c r="C28" s="38"/>
      <c r="D28" s="98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</row>
    <row r="29" spans="1:49" s="113" customFormat="1" ht="13.5" thickBot="1" x14ac:dyDescent="0.35">
      <c r="A29" s="46" t="s">
        <v>13</v>
      </c>
      <c r="B29" s="47"/>
      <c r="C29" s="38" t="s">
        <v>14</v>
      </c>
      <c r="D29" s="55">
        <f>SUM(D24:D28)</f>
        <v>0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</row>
    <row r="30" spans="1:49" s="112" customFormat="1" ht="12.5" x14ac:dyDescent="0.25">
      <c r="A30" s="42"/>
      <c r="B30" s="42"/>
      <c r="C30" s="38"/>
      <c r="D30" s="4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</row>
    <row r="31" spans="1:49" s="112" customFormat="1" ht="13" x14ac:dyDescent="0.3">
      <c r="A31" s="46" t="s">
        <v>82</v>
      </c>
      <c r="B31" s="37"/>
      <c r="C31" s="38"/>
      <c r="D31" s="4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</row>
    <row r="32" spans="1:49" s="112" customFormat="1" ht="12.5" x14ac:dyDescent="0.25">
      <c r="A32" s="43" t="s">
        <v>11</v>
      </c>
      <c r="B32" s="100">
        <v>0</v>
      </c>
      <c r="C32" s="99"/>
      <c r="D32" s="44">
        <f>B32*C32</f>
        <v>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</row>
    <row r="33" spans="1:49" s="112" customFormat="1" ht="12.5" x14ac:dyDescent="0.25">
      <c r="A33" s="43" t="s">
        <v>15</v>
      </c>
      <c r="B33" s="100">
        <v>0</v>
      </c>
      <c r="C33" s="99"/>
      <c r="D33" s="44">
        <f>B33*C33</f>
        <v>0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</row>
    <row r="34" spans="1:49" s="112" customFormat="1" ht="12.5" x14ac:dyDescent="0.25">
      <c r="A34" s="43" t="s">
        <v>16</v>
      </c>
      <c r="B34" s="100">
        <v>0</v>
      </c>
      <c r="C34" s="99"/>
      <c r="D34" s="44">
        <f>B34*C34</f>
        <v>0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</row>
    <row r="35" spans="1:49" s="112" customFormat="1" ht="12.5" x14ac:dyDescent="0.25">
      <c r="A35" s="43" t="s">
        <v>66</v>
      </c>
      <c r="B35" s="100">
        <v>0</v>
      </c>
      <c r="C35" s="99"/>
      <c r="D35" s="44">
        <f>B35*C35</f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</row>
    <row r="36" spans="1:49" s="113" customFormat="1" ht="13.5" thickBot="1" x14ac:dyDescent="0.35">
      <c r="A36" s="46" t="s">
        <v>83</v>
      </c>
      <c r="B36" s="47"/>
      <c r="C36" s="38" t="s">
        <v>17</v>
      </c>
      <c r="D36" s="55">
        <f>MAX(MIN(SUM(D32:D35),(D20*50%)),0)</f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</row>
    <row r="37" spans="1:49" s="112" customFormat="1" ht="12.5" x14ac:dyDescent="0.25">
      <c r="A37" s="42"/>
      <c r="B37" s="42"/>
      <c r="C37" s="38"/>
      <c r="D37" s="4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</row>
    <row r="38" spans="1:49" s="113" customFormat="1" ht="13" x14ac:dyDescent="0.3">
      <c r="A38" s="36" t="s">
        <v>21</v>
      </c>
      <c r="B38" s="47"/>
      <c r="C38" s="38" t="s">
        <v>18</v>
      </c>
      <c r="D38" s="56">
        <f>D36+D29</f>
        <v>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39" spans="1:49" s="113" customFormat="1" ht="13.5" thickBot="1" x14ac:dyDescent="0.35">
      <c r="A39" s="36" t="s">
        <v>89</v>
      </c>
      <c r="B39" s="47"/>
      <c r="C39" s="38" t="s">
        <v>19</v>
      </c>
      <c r="D39" s="57">
        <f>MAX(MIN(D38,D20),0)</f>
        <v>0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</row>
    <row r="40" spans="1:49" s="113" customFormat="1" ht="13" x14ac:dyDescent="0.3">
      <c r="A40" s="47"/>
      <c r="B40" s="47"/>
      <c r="C40" s="38"/>
      <c r="D40" s="5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</row>
    <row r="41" spans="1:49" s="112" customFormat="1" ht="13.5" thickBot="1" x14ac:dyDescent="0.35">
      <c r="A41" s="36" t="s">
        <v>22</v>
      </c>
      <c r="B41" s="36"/>
      <c r="C41" s="38" t="s">
        <v>20</v>
      </c>
      <c r="D41" s="57">
        <f>D39+D20</f>
        <v>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</row>
    <row r="42" spans="1:49" s="112" customFormat="1" ht="13" x14ac:dyDescent="0.3">
      <c r="A42" s="36"/>
      <c r="B42" s="36"/>
      <c r="C42" s="38"/>
      <c r="D42" s="4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</row>
    <row r="43" spans="1:49" s="112" customFormat="1" ht="13" x14ac:dyDescent="0.3">
      <c r="A43" s="36" t="s">
        <v>175</v>
      </c>
      <c r="B43" s="37"/>
      <c r="C43" s="38"/>
      <c r="D43" s="4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</row>
    <row r="44" spans="1:49" s="112" customFormat="1" ht="12.5" x14ac:dyDescent="0.25">
      <c r="A44" s="43" t="s">
        <v>114</v>
      </c>
      <c r="B44" s="43"/>
      <c r="C44" s="38"/>
      <c r="D44" s="50">
        <f>'Asset Default Risk'!B41</f>
        <v>0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</row>
    <row r="45" spans="1:49" s="112" customFormat="1" ht="12.5" x14ac:dyDescent="0.25">
      <c r="A45" s="43" t="s">
        <v>32</v>
      </c>
      <c r="B45" s="43"/>
      <c r="C45" s="38"/>
      <c r="D45" s="98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</row>
    <row r="46" spans="1:49" s="112" customFormat="1" ht="12.5" x14ac:dyDescent="0.25">
      <c r="A46" s="43" t="s">
        <v>33</v>
      </c>
      <c r="B46" s="43"/>
      <c r="C46" s="38"/>
      <c r="D46" s="98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</row>
    <row r="47" spans="1:49" s="112" customFormat="1" ht="12.5" x14ac:dyDescent="0.25">
      <c r="A47" s="43" t="s">
        <v>31</v>
      </c>
      <c r="B47" s="43"/>
      <c r="C47" s="38"/>
      <c r="D47" s="50">
        <f>'Asset Default Risk'!B26</f>
        <v>0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1:49" s="112" customFormat="1" ht="12.5" x14ac:dyDescent="0.25">
      <c r="A48" s="43" t="s">
        <v>2</v>
      </c>
      <c r="B48" s="43"/>
      <c r="C48" s="38"/>
      <c r="D48" s="9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</row>
    <row r="49" spans="1:49" s="113" customFormat="1" ht="13.5" thickBot="1" x14ac:dyDescent="0.35">
      <c r="A49" s="36" t="s">
        <v>29</v>
      </c>
      <c r="B49" s="47"/>
      <c r="C49" s="38" t="s">
        <v>27</v>
      </c>
      <c r="D49" s="57">
        <f>SUM(D44:D48)</f>
        <v>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49" s="114" customFormat="1" ht="13.5" thickBot="1" x14ac:dyDescent="0.35">
      <c r="A50" s="59" t="s">
        <v>78</v>
      </c>
      <c r="B50" s="60"/>
      <c r="C50" s="61" t="s">
        <v>145</v>
      </c>
      <c r="D50" s="62">
        <f>MAX((D41-D49),0)</f>
        <v>0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</row>
    <row r="51" spans="1:49" ht="14.5" thickTop="1" x14ac:dyDescent="0.3"/>
    <row r="52" spans="1:49" ht="14.5" thickBot="1" x14ac:dyDescent="0.35">
      <c r="A52" s="59" t="s">
        <v>306</v>
      </c>
      <c r="B52" s="60"/>
      <c r="C52" s="61"/>
      <c r="D52" s="243"/>
    </row>
    <row r="53" spans="1:49" ht="14.5" thickTop="1" x14ac:dyDescent="0.3"/>
  </sheetData>
  <dataValidations count="1">
    <dataValidation type="list" allowBlank="1" showInputMessage="1" showErrorMessage="1" sqref="B32:B35" xr:uid="{00000000-0002-0000-0500-000000000000}">
      <formula1>"0,0.2,0.4,0.6,0.8,1.0"</formula1>
    </dataValidation>
  </dataValidations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54"/>
  <sheetViews>
    <sheetView zoomScaleNormal="100" workbookViewId="0">
      <selection activeCell="A3" sqref="A3"/>
    </sheetView>
  </sheetViews>
  <sheetFormatPr defaultRowHeight="14.5" x14ac:dyDescent="0.35"/>
  <cols>
    <col min="1" max="1" width="37.7265625" bestFit="1" customWidth="1"/>
    <col min="2" max="2" width="21.7265625" customWidth="1"/>
    <col min="3" max="3" width="9.08984375"/>
    <col min="4" max="4" width="10.08984375" bestFit="1" customWidth="1"/>
  </cols>
  <sheetData>
    <row r="1" spans="1:7" s="3" customFormat="1" ht="15.5" x14ac:dyDescent="0.35">
      <c r="A1" s="96">
        <v>0</v>
      </c>
      <c r="B1" s="110"/>
      <c r="C1" s="21"/>
      <c r="G1" s="15" t="s">
        <v>73</v>
      </c>
    </row>
    <row r="2" spans="1:7" s="3" customFormat="1" x14ac:dyDescent="0.35">
      <c r="A2" s="96">
        <v>0</v>
      </c>
      <c r="B2" s="110"/>
      <c r="C2"/>
    </row>
    <row r="3" spans="1:7" s="3" customFormat="1" ht="13" x14ac:dyDescent="0.3">
      <c r="A3" s="1" t="s">
        <v>100</v>
      </c>
    </row>
    <row r="4" spans="1:7" s="3" customFormat="1" ht="12.5" x14ac:dyDescent="0.25"/>
    <row r="5" spans="1:7" s="3" customFormat="1" ht="13" x14ac:dyDescent="0.3">
      <c r="A5" s="10"/>
      <c r="B5" s="5" t="s">
        <v>25</v>
      </c>
      <c r="C5" s="5" t="s">
        <v>26</v>
      </c>
      <c r="D5" s="8" t="s">
        <v>10</v>
      </c>
    </row>
    <row r="6" spans="1:7" s="3" customFormat="1" ht="39" x14ac:dyDescent="0.3">
      <c r="A6" s="4" t="s">
        <v>34</v>
      </c>
      <c r="B6" s="5" t="s">
        <v>39</v>
      </c>
      <c r="C6" s="5" t="s">
        <v>38</v>
      </c>
      <c r="D6" s="8" t="s">
        <v>116</v>
      </c>
    </row>
    <row r="7" spans="1:7" s="3" customFormat="1" ht="17.25" customHeight="1" x14ac:dyDescent="0.3">
      <c r="A7" s="7"/>
      <c r="B7" s="2" t="s">
        <v>4</v>
      </c>
      <c r="C7" s="2"/>
      <c r="D7" s="9" t="s">
        <v>4</v>
      </c>
    </row>
    <row r="8" spans="1:7" s="3" customFormat="1" ht="17.25" customHeight="1" x14ac:dyDescent="0.25">
      <c r="A8" s="6" t="s">
        <v>122</v>
      </c>
      <c r="B8" s="103"/>
      <c r="C8" s="136">
        <v>0</v>
      </c>
      <c r="D8" s="18">
        <f>B8*C8</f>
        <v>0</v>
      </c>
    </row>
    <row r="9" spans="1:7" s="3" customFormat="1" ht="17.25" customHeight="1" x14ac:dyDescent="0.25">
      <c r="A9" s="6" t="s">
        <v>136</v>
      </c>
      <c r="B9" s="103"/>
      <c r="C9" s="136">
        <v>0</v>
      </c>
      <c r="D9" s="18">
        <f>B9*C9</f>
        <v>0</v>
      </c>
    </row>
    <row r="10" spans="1:7" s="3" customFormat="1" ht="12.5" x14ac:dyDescent="0.25">
      <c r="A10" s="120" t="s">
        <v>135</v>
      </c>
      <c r="B10" s="103"/>
      <c r="C10" s="136">
        <v>0</v>
      </c>
      <c r="D10" s="18">
        <f t="shared" ref="D10:D31" si="0">B10*C10</f>
        <v>0</v>
      </c>
    </row>
    <row r="11" spans="1:7" s="3" customFormat="1" ht="12.5" x14ac:dyDescent="0.25">
      <c r="A11" s="120" t="s">
        <v>133</v>
      </c>
      <c r="B11" s="103"/>
      <c r="C11" s="136">
        <v>0</v>
      </c>
      <c r="D11" s="18">
        <f t="shared" ref="D11" si="1">B11*C11</f>
        <v>0</v>
      </c>
    </row>
    <row r="12" spans="1:7" s="3" customFormat="1" ht="25" x14ac:dyDescent="0.25">
      <c r="A12" s="120" t="s">
        <v>134</v>
      </c>
      <c r="B12" s="103"/>
      <c r="C12" s="136">
        <v>0</v>
      </c>
      <c r="D12" s="18">
        <f t="shared" ref="D12" si="2">B12*C12</f>
        <v>0</v>
      </c>
    </row>
    <row r="13" spans="1:7" s="3" customFormat="1" ht="25" x14ac:dyDescent="0.25">
      <c r="A13" s="120" t="s">
        <v>123</v>
      </c>
      <c r="B13" s="103"/>
      <c r="C13" s="136">
        <v>0.1</v>
      </c>
      <c r="D13" s="18">
        <f t="shared" si="0"/>
        <v>0</v>
      </c>
    </row>
    <row r="14" spans="1:7" s="3" customFormat="1" ht="17.25" customHeight="1" x14ac:dyDescent="0.25">
      <c r="A14" s="120" t="s">
        <v>124</v>
      </c>
      <c r="B14" s="103"/>
      <c r="C14" s="136">
        <v>0.2</v>
      </c>
      <c r="D14" s="18">
        <f t="shared" si="0"/>
        <v>0</v>
      </c>
    </row>
    <row r="15" spans="1:7" s="3" customFormat="1" ht="17.25" customHeight="1" x14ac:dyDescent="0.25">
      <c r="A15" s="120" t="s">
        <v>125</v>
      </c>
      <c r="B15" s="103"/>
      <c r="C15" s="136">
        <v>0.2</v>
      </c>
      <c r="D15" s="18">
        <f t="shared" si="0"/>
        <v>0</v>
      </c>
    </row>
    <row r="16" spans="1:7" s="3" customFormat="1" ht="17.25" customHeight="1" x14ac:dyDescent="0.25">
      <c r="A16" s="120" t="s">
        <v>143</v>
      </c>
      <c r="B16" s="103"/>
      <c r="C16" s="136">
        <v>0.15</v>
      </c>
      <c r="D16" s="18">
        <f t="shared" si="0"/>
        <v>0</v>
      </c>
    </row>
    <row r="17" spans="1:4" s="3" customFormat="1" ht="17.25" customHeight="1" x14ac:dyDescent="0.25">
      <c r="A17" s="6" t="s">
        <v>138</v>
      </c>
      <c r="B17" s="103"/>
      <c r="C17" s="136">
        <v>0.2</v>
      </c>
      <c r="D17" s="18">
        <f t="shared" si="0"/>
        <v>0</v>
      </c>
    </row>
    <row r="18" spans="1:4" s="3" customFormat="1" ht="17.25" customHeight="1" x14ac:dyDescent="0.25">
      <c r="A18" s="6" t="s">
        <v>137</v>
      </c>
      <c r="B18" s="103"/>
      <c r="C18" s="136">
        <v>0.2</v>
      </c>
      <c r="D18" s="18">
        <f t="shared" ref="D18" si="3">B18*C18</f>
        <v>0</v>
      </c>
    </row>
    <row r="19" spans="1:4" s="3" customFormat="1" ht="17.25" customHeight="1" x14ac:dyDescent="0.25">
      <c r="A19" s="6" t="s">
        <v>140</v>
      </c>
      <c r="B19" s="103"/>
      <c r="C19" s="136">
        <v>0.15</v>
      </c>
      <c r="D19" s="18">
        <f t="shared" si="0"/>
        <v>0</v>
      </c>
    </row>
    <row r="20" spans="1:4" s="3" customFormat="1" ht="17.25" customHeight="1" x14ac:dyDescent="0.25">
      <c r="A20" s="6" t="s">
        <v>139</v>
      </c>
      <c r="B20" s="103"/>
      <c r="C20" s="136">
        <v>0.15</v>
      </c>
      <c r="D20" s="18">
        <f t="shared" ref="D20" si="4">B20*C20</f>
        <v>0</v>
      </c>
    </row>
    <row r="21" spans="1:4" s="3" customFormat="1" ht="17.25" customHeight="1" x14ac:dyDescent="0.25">
      <c r="A21" s="6" t="s">
        <v>142</v>
      </c>
      <c r="B21" s="103"/>
      <c r="C21" s="136">
        <v>0.2</v>
      </c>
      <c r="D21" s="18">
        <f t="shared" si="0"/>
        <v>0</v>
      </c>
    </row>
    <row r="22" spans="1:4" s="3" customFormat="1" ht="17.25" customHeight="1" x14ac:dyDescent="0.25">
      <c r="A22" s="6" t="s">
        <v>141</v>
      </c>
      <c r="B22" s="103"/>
      <c r="C22" s="136">
        <v>0.2</v>
      </c>
      <c r="D22" s="18">
        <f t="shared" ref="D22" si="5">B22*C22</f>
        <v>0</v>
      </c>
    </row>
    <row r="23" spans="1:4" s="3" customFormat="1" ht="17.25" customHeight="1" x14ac:dyDescent="0.25">
      <c r="A23" s="6" t="s">
        <v>126</v>
      </c>
      <c r="B23" s="103"/>
      <c r="C23" s="136">
        <v>0</v>
      </c>
      <c r="D23" s="18">
        <f t="shared" si="0"/>
        <v>0</v>
      </c>
    </row>
    <row r="24" spans="1:4" s="3" customFormat="1" ht="25" x14ac:dyDescent="0.25">
      <c r="A24" s="120" t="s">
        <v>132</v>
      </c>
      <c r="B24" s="103"/>
      <c r="C24" s="136">
        <v>0.2</v>
      </c>
      <c r="D24" s="18">
        <f t="shared" si="0"/>
        <v>0</v>
      </c>
    </row>
    <row r="25" spans="1:4" s="3" customFormat="1" ht="12.5" x14ac:dyDescent="0.25">
      <c r="A25" s="120" t="s">
        <v>127</v>
      </c>
      <c r="B25" s="103"/>
      <c r="C25" s="136">
        <v>0.2</v>
      </c>
      <c r="D25" s="18">
        <f t="shared" si="0"/>
        <v>0</v>
      </c>
    </row>
    <row r="26" spans="1:4" s="3" customFormat="1" ht="17.25" customHeight="1" x14ac:dyDescent="0.25">
      <c r="A26" s="120" t="s">
        <v>31</v>
      </c>
      <c r="B26" s="103"/>
      <c r="C26" s="136">
        <v>0</v>
      </c>
      <c r="D26" s="18">
        <f t="shared" si="0"/>
        <v>0</v>
      </c>
    </row>
    <row r="27" spans="1:4" s="3" customFormat="1" ht="25" x14ac:dyDescent="0.25">
      <c r="A27" s="120" t="s">
        <v>101</v>
      </c>
      <c r="B27" s="103"/>
      <c r="C27" s="136">
        <v>1</v>
      </c>
      <c r="D27" s="18">
        <f t="shared" si="0"/>
        <v>0</v>
      </c>
    </row>
    <row r="28" spans="1:4" s="3" customFormat="1" ht="17.25" customHeight="1" x14ac:dyDescent="0.25">
      <c r="A28" s="120" t="s">
        <v>128</v>
      </c>
      <c r="B28" s="103"/>
      <c r="C28" s="136">
        <v>0.25</v>
      </c>
      <c r="D28" s="18">
        <f t="shared" si="0"/>
        <v>0</v>
      </c>
    </row>
    <row r="29" spans="1:4" s="3" customFormat="1" ht="27" customHeight="1" x14ac:dyDescent="0.25">
      <c r="A29" s="120" t="s">
        <v>129</v>
      </c>
      <c r="B29" s="103"/>
      <c r="C29" s="136">
        <v>0</v>
      </c>
      <c r="D29" s="18">
        <f t="shared" si="0"/>
        <v>0</v>
      </c>
    </row>
    <row r="30" spans="1:4" s="3" customFormat="1" ht="17.25" customHeight="1" x14ac:dyDescent="0.25">
      <c r="A30" s="120" t="s">
        <v>117</v>
      </c>
      <c r="B30" s="103"/>
      <c r="C30" s="136">
        <v>0.02</v>
      </c>
      <c r="D30" s="18">
        <f t="shared" si="0"/>
        <v>0</v>
      </c>
    </row>
    <row r="31" spans="1:4" s="3" customFormat="1" ht="17.25" customHeight="1" x14ac:dyDescent="0.25">
      <c r="A31" s="120" t="s">
        <v>118</v>
      </c>
      <c r="B31" s="134"/>
      <c r="C31" s="136">
        <v>1</v>
      </c>
      <c r="D31" s="18">
        <f t="shared" si="0"/>
        <v>0</v>
      </c>
    </row>
    <row r="32" spans="1:4" s="3" customFormat="1" ht="17.25" customHeight="1" x14ac:dyDescent="0.25">
      <c r="A32" s="6" t="s">
        <v>102</v>
      </c>
      <c r="B32" s="138"/>
      <c r="C32" s="136"/>
      <c r="D32" s="18"/>
    </row>
    <row r="33" spans="1:4" s="3" customFormat="1" ht="17.25" customHeight="1" x14ac:dyDescent="0.3">
      <c r="A33" s="119" t="s">
        <v>103</v>
      </c>
      <c r="B33" s="109"/>
      <c r="C33" s="136">
        <v>0.1</v>
      </c>
      <c r="D33" s="18">
        <f t="shared" ref="D33:D35" si="6">B33*C33</f>
        <v>0</v>
      </c>
    </row>
    <row r="34" spans="1:4" s="3" customFormat="1" ht="17.25" customHeight="1" x14ac:dyDescent="0.3">
      <c r="A34" s="119" t="s">
        <v>69</v>
      </c>
      <c r="B34" s="103"/>
      <c r="C34" s="136">
        <v>0.15</v>
      </c>
      <c r="D34" s="18">
        <f t="shared" si="6"/>
        <v>0</v>
      </c>
    </row>
    <row r="35" spans="1:4" s="3" customFormat="1" ht="17.25" customHeight="1" x14ac:dyDescent="0.3">
      <c r="A35" s="119" t="s">
        <v>104</v>
      </c>
      <c r="B35" s="135"/>
      <c r="C35" s="136">
        <v>0.25</v>
      </c>
      <c r="D35" s="18">
        <f t="shared" si="6"/>
        <v>0</v>
      </c>
    </row>
    <row r="36" spans="1:4" s="3" customFormat="1" ht="17.25" customHeight="1" x14ac:dyDescent="0.25">
      <c r="A36" s="6" t="s">
        <v>105</v>
      </c>
      <c r="B36" s="138"/>
      <c r="C36" s="136"/>
      <c r="D36" s="18"/>
    </row>
    <row r="37" spans="1:4" s="3" customFormat="1" ht="17.25" customHeight="1" x14ac:dyDescent="0.3">
      <c r="A37" s="119" t="s">
        <v>103</v>
      </c>
      <c r="B37" s="109"/>
      <c r="C37" s="136">
        <v>0</v>
      </c>
      <c r="D37" s="18">
        <f t="shared" ref="D37:D50" si="7">B37*C37</f>
        <v>0</v>
      </c>
    </row>
    <row r="38" spans="1:4" s="3" customFormat="1" ht="17.25" customHeight="1" x14ac:dyDescent="0.3">
      <c r="A38" s="119" t="s">
        <v>69</v>
      </c>
      <c r="B38" s="103"/>
      <c r="C38" s="136">
        <v>0.15</v>
      </c>
      <c r="D38" s="18">
        <f t="shared" si="7"/>
        <v>0</v>
      </c>
    </row>
    <row r="39" spans="1:4" s="3" customFormat="1" ht="17.25" customHeight="1" x14ac:dyDescent="0.3">
      <c r="A39" s="119" t="s">
        <v>104</v>
      </c>
      <c r="B39" s="103"/>
      <c r="C39" s="136">
        <v>0.15</v>
      </c>
      <c r="D39" s="18">
        <f t="shared" si="7"/>
        <v>0</v>
      </c>
    </row>
    <row r="40" spans="1:4" s="3" customFormat="1" ht="17.25" customHeight="1" x14ac:dyDescent="0.25">
      <c r="A40" s="6" t="s">
        <v>130</v>
      </c>
      <c r="B40" s="103"/>
      <c r="C40" s="136">
        <v>0</v>
      </c>
      <c r="D40" s="18">
        <f t="shared" si="7"/>
        <v>0</v>
      </c>
    </row>
    <row r="41" spans="1:4" s="3" customFormat="1" ht="17.25" customHeight="1" x14ac:dyDescent="0.25">
      <c r="A41" s="6" t="s">
        <v>114</v>
      </c>
      <c r="B41" s="103"/>
      <c r="C41" s="136">
        <v>0</v>
      </c>
      <c r="D41" s="18">
        <f>B41*C41</f>
        <v>0</v>
      </c>
    </row>
    <row r="42" spans="1:4" s="3" customFormat="1" ht="17.25" customHeight="1" x14ac:dyDescent="0.25">
      <c r="A42" s="6" t="s">
        <v>131</v>
      </c>
      <c r="B42" s="103"/>
      <c r="C42" s="136">
        <v>0.15</v>
      </c>
      <c r="D42" s="18">
        <f t="shared" si="7"/>
        <v>0</v>
      </c>
    </row>
    <row r="43" spans="1:4" s="3" customFormat="1" ht="17.25" customHeight="1" x14ac:dyDescent="0.25">
      <c r="A43" s="6" t="s">
        <v>106</v>
      </c>
      <c r="B43" s="103"/>
      <c r="C43" s="136">
        <v>0.15</v>
      </c>
      <c r="D43" s="18">
        <f t="shared" si="7"/>
        <v>0</v>
      </c>
    </row>
    <row r="44" spans="1:4" s="3" customFormat="1" ht="17.25" customHeight="1" x14ac:dyDescent="0.25">
      <c r="A44" s="6" t="s">
        <v>107</v>
      </c>
      <c r="B44" s="103"/>
      <c r="C44" s="136">
        <v>0.15</v>
      </c>
      <c r="D44" s="18">
        <f t="shared" si="7"/>
        <v>0</v>
      </c>
    </row>
    <row r="45" spans="1:4" s="3" customFormat="1" ht="17.25" customHeight="1" x14ac:dyDescent="0.25">
      <c r="A45" s="6" t="s">
        <v>108</v>
      </c>
      <c r="B45" s="103"/>
      <c r="C45" s="136">
        <v>0.15</v>
      </c>
      <c r="D45" s="18">
        <f t="shared" si="7"/>
        <v>0</v>
      </c>
    </row>
    <row r="46" spans="1:4" s="3" customFormat="1" ht="17.25" customHeight="1" x14ac:dyDescent="0.25">
      <c r="A46" s="6" t="s">
        <v>109</v>
      </c>
      <c r="B46" s="103"/>
      <c r="C46" s="136">
        <v>0.15</v>
      </c>
      <c r="D46" s="18">
        <f t="shared" si="7"/>
        <v>0</v>
      </c>
    </row>
    <row r="47" spans="1:4" s="3" customFormat="1" ht="17.25" customHeight="1" x14ac:dyDescent="0.25">
      <c r="A47" s="6" t="s">
        <v>110</v>
      </c>
      <c r="B47" s="103"/>
      <c r="C47" s="136">
        <v>0.15</v>
      </c>
      <c r="D47" s="18">
        <f t="shared" si="7"/>
        <v>0</v>
      </c>
    </row>
    <row r="48" spans="1:4" s="3" customFormat="1" ht="17.25" customHeight="1" x14ac:dyDescent="0.25">
      <c r="A48" s="6" t="s">
        <v>111</v>
      </c>
      <c r="B48" s="103"/>
      <c r="C48" s="136">
        <v>0.15</v>
      </c>
      <c r="D48" s="18">
        <f t="shared" si="7"/>
        <v>0</v>
      </c>
    </row>
    <row r="49" spans="1:4" s="3" customFormat="1" ht="17.25" customHeight="1" x14ac:dyDescent="0.25">
      <c r="A49" s="6" t="s">
        <v>113</v>
      </c>
      <c r="B49" s="103"/>
      <c r="C49" s="136">
        <v>0.15</v>
      </c>
      <c r="D49" s="18">
        <f t="shared" si="7"/>
        <v>0</v>
      </c>
    </row>
    <row r="50" spans="1:4" s="3" customFormat="1" ht="17.25" customHeight="1" x14ac:dyDescent="0.25">
      <c r="A50" s="6" t="s">
        <v>112</v>
      </c>
      <c r="B50" s="135"/>
      <c r="C50" s="136">
        <v>0.25</v>
      </c>
      <c r="D50" s="18">
        <f t="shared" si="7"/>
        <v>0</v>
      </c>
    </row>
    <row r="51" spans="1:4" s="3" customFormat="1" ht="17.25" customHeight="1" x14ac:dyDescent="0.3">
      <c r="A51" s="73" t="s">
        <v>77</v>
      </c>
      <c r="B51" s="137">
        <f>SUM(B8:B31,B33:B35,B37:B50)</f>
        <v>0</v>
      </c>
      <c r="C51" s="136"/>
      <c r="D51" s="18"/>
    </row>
    <row r="52" spans="1:4" s="3" customFormat="1" ht="12.5" x14ac:dyDescent="0.25">
      <c r="A52" s="6"/>
      <c r="B52" s="17"/>
      <c r="C52" s="17"/>
      <c r="D52" s="18"/>
    </row>
    <row r="53" spans="1:4" s="3" customFormat="1" ht="18" customHeight="1" thickBot="1" x14ac:dyDescent="0.35">
      <c r="A53" s="11" t="s">
        <v>115</v>
      </c>
      <c r="B53" s="19"/>
      <c r="C53" s="19"/>
      <c r="D53" s="20">
        <f>SUM(D8:D50)</f>
        <v>0</v>
      </c>
    </row>
    <row r="54" spans="1:4" ht="15" thickTop="1" x14ac:dyDescent="0.35"/>
  </sheetData>
  <pageMargins left="0.7" right="0.7" top="0.75" bottom="0.75" header="0.3" footer="0.3"/>
  <pageSetup scale="74" orientation="portrait" verticalDpi="300" r:id="rId1"/>
  <customProperties>
    <customPr name="Sheet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03D2-D55E-4838-AF73-3D2214709302}">
  <sheetPr>
    <tabColor rgb="FF92D050"/>
  </sheetPr>
  <dimension ref="A1:G57"/>
  <sheetViews>
    <sheetView tabSelected="1" topLeftCell="A49" workbookViewId="0">
      <selection activeCell="A56" sqref="A56"/>
    </sheetView>
  </sheetViews>
  <sheetFormatPr defaultRowHeight="14.5" x14ac:dyDescent="0.35"/>
  <cols>
    <col min="1" max="1" width="45.90625" customWidth="1"/>
    <col min="2" max="2" width="21.7265625" customWidth="1"/>
    <col min="4" max="4" width="10.08984375" bestFit="1" customWidth="1"/>
  </cols>
  <sheetData>
    <row r="1" spans="1:7" s="3" customFormat="1" ht="15.5" x14ac:dyDescent="0.35">
      <c r="A1" s="96">
        <v>0</v>
      </c>
      <c r="B1" s="110"/>
      <c r="C1" s="21"/>
      <c r="G1" s="15" t="s">
        <v>73</v>
      </c>
    </row>
    <row r="2" spans="1:7" s="3" customFormat="1" x14ac:dyDescent="0.35">
      <c r="A2" s="96">
        <v>0</v>
      </c>
      <c r="B2" s="110"/>
      <c r="C2"/>
    </row>
    <row r="3" spans="1:7" s="3" customFormat="1" ht="13" x14ac:dyDescent="0.3">
      <c r="A3" s="1" t="s">
        <v>100</v>
      </c>
    </row>
    <row r="4" spans="1:7" s="3" customFormat="1" ht="12.5" x14ac:dyDescent="0.25"/>
    <row r="5" spans="1:7" s="3" customFormat="1" ht="13" x14ac:dyDescent="0.3">
      <c r="A5" s="10"/>
      <c r="B5" s="5" t="s">
        <v>25</v>
      </c>
      <c r="C5" s="5" t="s">
        <v>26</v>
      </c>
      <c r="D5" s="8" t="s">
        <v>10</v>
      </c>
    </row>
    <row r="6" spans="1:7" s="3" customFormat="1" ht="39" x14ac:dyDescent="0.3">
      <c r="A6" s="4" t="s">
        <v>34</v>
      </c>
      <c r="B6" s="5" t="s">
        <v>39</v>
      </c>
      <c r="C6" s="5" t="s">
        <v>38</v>
      </c>
      <c r="D6" s="8" t="s">
        <v>116</v>
      </c>
    </row>
    <row r="7" spans="1:7" s="3" customFormat="1" ht="17.25" customHeight="1" x14ac:dyDescent="0.3">
      <c r="A7" s="7"/>
      <c r="B7" s="2" t="s">
        <v>4</v>
      </c>
      <c r="C7" s="2"/>
      <c r="D7" s="9" t="s">
        <v>4</v>
      </c>
    </row>
    <row r="8" spans="1:7" s="3" customFormat="1" ht="17.25" customHeight="1" x14ac:dyDescent="0.25">
      <c r="A8" s="6" t="s">
        <v>122</v>
      </c>
      <c r="B8" s="103"/>
      <c r="C8" s="136">
        <v>0</v>
      </c>
      <c r="D8" s="18">
        <f>B8*C8</f>
        <v>0</v>
      </c>
    </row>
    <row r="9" spans="1:7" s="3" customFormat="1" ht="17.25" customHeight="1" x14ac:dyDescent="0.25">
      <c r="A9" s="6" t="s">
        <v>136</v>
      </c>
      <c r="B9" s="103"/>
      <c r="C9" s="136">
        <v>0</v>
      </c>
      <c r="D9" s="18">
        <f>B9*C9</f>
        <v>0</v>
      </c>
    </row>
    <row r="10" spans="1:7" s="3" customFormat="1" ht="12.5" x14ac:dyDescent="0.25">
      <c r="A10" s="120" t="s">
        <v>135</v>
      </c>
      <c r="B10" s="103"/>
      <c r="C10" s="136">
        <v>0</v>
      </c>
      <c r="D10" s="18">
        <f t="shared" ref="D10:D31" si="0">B10*C10</f>
        <v>0</v>
      </c>
    </row>
    <row r="11" spans="1:7" s="3" customFormat="1" ht="12.5" x14ac:dyDescent="0.25">
      <c r="A11" s="120" t="s">
        <v>133</v>
      </c>
      <c r="B11" s="103"/>
      <c r="C11" s="136">
        <v>0</v>
      </c>
      <c r="D11" s="18">
        <f t="shared" si="0"/>
        <v>0</v>
      </c>
    </row>
    <row r="12" spans="1:7" s="3" customFormat="1" ht="12.5" x14ac:dyDescent="0.25">
      <c r="A12" s="120" t="s">
        <v>134</v>
      </c>
      <c r="B12" s="103"/>
      <c r="C12" s="136">
        <v>0</v>
      </c>
      <c r="D12" s="18">
        <f t="shared" si="0"/>
        <v>0</v>
      </c>
    </row>
    <row r="13" spans="1:7" s="3" customFormat="1" ht="25" x14ac:dyDescent="0.25">
      <c r="A13" s="120" t="s">
        <v>123</v>
      </c>
      <c r="B13" s="103"/>
      <c r="C13" s="136">
        <v>0.1</v>
      </c>
      <c r="D13" s="18">
        <f t="shared" si="0"/>
        <v>0</v>
      </c>
    </row>
    <row r="14" spans="1:7" s="3" customFormat="1" ht="17.25" customHeight="1" x14ac:dyDescent="0.25">
      <c r="A14" s="120" t="s">
        <v>124</v>
      </c>
      <c r="B14" s="103"/>
      <c r="C14" s="136">
        <v>0.2</v>
      </c>
      <c r="D14" s="18">
        <f t="shared" si="0"/>
        <v>0</v>
      </c>
    </row>
    <row r="15" spans="1:7" s="3" customFormat="1" ht="17.25" customHeight="1" x14ac:dyDescent="0.25">
      <c r="A15" s="120" t="s">
        <v>125</v>
      </c>
      <c r="B15" s="103"/>
      <c r="C15" s="136">
        <v>0.2</v>
      </c>
      <c r="D15" s="18">
        <f t="shared" si="0"/>
        <v>0</v>
      </c>
    </row>
    <row r="16" spans="1:7" s="3" customFormat="1" ht="17.25" customHeight="1" x14ac:dyDescent="0.25">
      <c r="A16" s="120" t="s">
        <v>143</v>
      </c>
      <c r="B16" s="103"/>
      <c r="C16" s="136">
        <v>0.15</v>
      </c>
      <c r="D16" s="18">
        <f t="shared" si="0"/>
        <v>0</v>
      </c>
    </row>
    <row r="17" spans="1:4" s="3" customFormat="1" ht="17.25" customHeight="1" x14ac:dyDescent="0.25">
      <c r="A17" s="6" t="s">
        <v>138</v>
      </c>
      <c r="B17" s="103"/>
      <c r="C17" s="136">
        <v>0.2</v>
      </c>
      <c r="D17" s="18">
        <f t="shared" si="0"/>
        <v>0</v>
      </c>
    </row>
    <row r="18" spans="1:4" s="3" customFormat="1" ht="17.25" customHeight="1" x14ac:dyDescent="0.25">
      <c r="A18" s="6" t="s">
        <v>137</v>
      </c>
      <c r="B18" s="103"/>
      <c r="C18" s="136">
        <v>0.2</v>
      </c>
      <c r="D18" s="18">
        <f t="shared" si="0"/>
        <v>0</v>
      </c>
    </row>
    <row r="19" spans="1:4" s="3" customFormat="1" ht="17.25" customHeight="1" x14ac:dyDescent="0.25">
      <c r="A19" s="6" t="s">
        <v>140</v>
      </c>
      <c r="B19" s="103"/>
      <c r="C19" s="136">
        <v>0.15</v>
      </c>
      <c r="D19" s="18">
        <f t="shared" si="0"/>
        <v>0</v>
      </c>
    </row>
    <row r="20" spans="1:4" s="3" customFormat="1" ht="17.25" customHeight="1" x14ac:dyDescent="0.25">
      <c r="A20" s="6" t="s">
        <v>139</v>
      </c>
      <c r="B20" s="103"/>
      <c r="C20" s="136">
        <v>0.15</v>
      </c>
      <c r="D20" s="18">
        <f t="shared" si="0"/>
        <v>0</v>
      </c>
    </row>
    <row r="21" spans="1:4" s="3" customFormat="1" ht="17.25" customHeight="1" x14ac:dyDescent="0.25">
      <c r="A21" s="6" t="s">
        <v>142</v>
      </c>
      <c r="B21" s="103"/>
      <c r="C21" s="136">
        <v>0.2</v>
      </c>
      <c r="D21" s="18">
        <f t="shared" si="0"/>
        <v>0</v>
      </c>
    </row>
    <row r="22" spans="1:4" s="3" customFormat="1" ht="17.25" customHeight="1" x14ac:dyDescent="0.25">
      <c r="A22" s="6" t="s">
        <v>141</v>
      </c>
      <c r="B22" s="103"/>
      <c r="C22" s="136">
        <v>0.2</v>
      </c>
      <c r="D22" s="18">
        <f t="shared" si="0"/>
        <v>0</v>
      </c>
    </row>
    <row r="23" spans="1:4" s="3" customFormat="1" ht="17.25" customHeight="1" x14ac:dyDescent="0.25">
      <c r="A23" s="6" t="s">
        <v>126</v>
      </c>
      <c r="B23" s="103"/>
      <c r="C23" s="136">
        <v>0</v>
      </c>
      <c r="D23" s="18">
        <f t="shared" si="0"/>
        <v>0</v>
      </c>
    </row>
    <row r="24" spans="1:4" s="3" customFormat="1" ht="25" x14ac:dyDescent="0.25">
      <c r="A24" s="120" t="s">
        <v>132</v>
      </c>
      <c r="B24" s="103"/>
      <c r="C24" s="136">
        <v>0.2</v>
      </c>
      <c r="D24" s="18">
        <f t="shared" si="0"/>
        <v>0</v>
      </c>
    </row>
    <row r="25" spans="1:4" s="3" customFormat="1" ht="12.5" x14ac:dyDescent="0.25">
      <c r="A25" s="120" t="s">
        <v>127</v>
      </c>
      <c r="B25" s="103"/>
      <c r="C25" s="136">
        <v>0.2</v>
      </c>
      <c r="D25" s="18">
        <f t="shared" si="0"/>
        <v>0</v>
      </c>
    </row>
    <row r="26" spans="1:4" s="3" customFormat="1" ht="17.25" customHeight="1" x14ac:dyDescent="0.25">
      <c r="A26" s="120" t="s">
        <v>31</v>
      </c>
      <c r="B26" s="103"/>
      <c r="C26" s="136">
        <v>0</v>
      </c>
      <c r="D26" s="18">
        <f t="shared" si="0"/>
        <v>0</v>
      </c>
    </row>
    <row r="27" spans="1:4" s="3" customFormat="1" ht="12.5" x14ac:dyDescent="0.25">
      <c r="A27" s="120" t="s">
        <v>101</v>
      </c>
      <c r="B27" s="103"/>
      <c r="C27" s="136">
        <v>1</v>
      </c>
      <c r="D27" s="18">
        <f t="shared" si="0"/>
        <v>0</v>
      </c>
    </row>
    <row r="28" spans="1:4" s="3" customFormat="1" ht="17.25" customHeight="1" x14ac:dyDescent="0.25">
      <c r="A28" s="120" t="s">
        <v>128</v>
      </c>
      <c r="B28" s="103"/>
      <c r="C28" s="136">
        <v>0.25</v>
      </c>
      <c r="D28" s="18">
        <f t="shared" si="0"/>
        <v>0</v>
      </c>
    </row>
    <row r="29" spans="1:4" s="3" customFormat="1" ht="27" customHeight="1" x14ac:dyDescent="0.25">
      <c r="A29" s="120" t="s">
        <v>129</v>
      </c>
      <c r="B29" s="103"/>
      <c r="C29" s="136">
        <v>0</v>
      </c>
      <c r="D29" s="18">
        <f t="shared" si="0"/>
        <v>0</v>
      </c>
    </row>
    <row r="30" spans="1:4" s="3" customFormat="1" ht="17.25" customHeight="1" x14ac:dyDescent="0.25">
      <c r="A30" s="120" t="s">
        <v>307</v>
      </c>
      <c r="B30" s="103"/>
      <c r="C30" s="136">
        <v>0</v>
      </c>
      <c r="D30" s="18">
        <f t="shared" si="0"/>
        <v>0</v>
      </c>
    </row>
    <row r="31" spans="1:4" s="3" customFormat="1" ht="17.25" customHeight="1" x14ac:dyDescent="0.25">
      <c r="A31" s="120" t="s">
        <v>308</v>
      </c>
      <c r="B31" s="134"/>
      <c r="C31" s="136">
        <v>1</v>
      </c>
      <c r="D31" s="18">
        <f t="shared" si="0"/>
        <v>0</v>
      </c>
    </row>
    <row r="32" spans="1:4" s="3" customFormat="1" ht="17.25" customHeight="1" x14ac:dyDescent="0.25">
      <c r="A32" s="6" t="s">
        <v>102</v>
      </c>
      <c r="B32" s="138"/>
      <c r="C32" s="136"/>
      <c r="D32" s="18"/>
    </row>
    <row r="33" spans="1:4" s="3" customFormat="1" ht="17.25" customHeight="1" x14ac:dyDescent="0.3">
      <c r="A33" s="119" t="s">
        <v>103</v>
      </c>
      <c r="B33" s="109"/>
      <c r="C33" s="136">
        <v>0.1</v>
      </c>
      <c r="D33" s="18">
        <f t="shared" ref="D33:D35" si="1">B33*C33</f>
        <v>0</v>
      </c>
    </row>
    <row r="34" spans="1:4" s="3" customFormat="1" ht="17.25" customHeight="1" x14ac:dyDescent="0.3">
      <c r="A34" s="119" t="s">
        <v>69</v>
      </c>
      <c r="B34" s="103"/>
      <c r="C34" s="136">
        <v>0.15</v>
      </c>
      <c r="D34" s="18">
        <f t="shared" si="1"/>
        <v>0</v>
      </c>
    </row>
    <row r="35" spans="1:4" s="3" customFormat="1" ht="17.25" customHeight="1" x14ac:dyDescent="0.3">
      <c r="A35" s="119" t="s">
        <v>104</v>
      </c>
      <c r="B35" s="135"/>
      <c r="C35" s="136">
        <v>0.25</v>
      </c>
      <c r="D35" s="18">
        <f t="shared" si="1"/>
        <v>0</v>
      </c>
    </row>
    <row r="36" spans="1:4" s="3" customFormat="1" ht="17.25" customHeight="1" x14ac:dyDescent="0.25">
      <c r="A36" s="6" t="s">
        <v>105</v>
      </c>
      <c r="B36" s="138"/>
      <c r="C36" s="136"/>
      <c r="D36" s="18"/>
    </row>
    <row r="37" spans="1:4" s="3" customFormat="1" ht="17.25" customHeight="1" x14ac:dyDescent="0.3">
      <c r="A37" s="119" t="s">
        <v>103</v>
      </c>
      <c r="B37" s="109"/>
      <c r="C37" s="136">
        <v>0</v>
      </c>
      <c r="D37" s="18">
        <f t="shared" ref="D37:D50" si="2">B37*C37</f>
        <v>0</v>
      </c>
    </row>
    <row r="38" spans="1:4" s="3" customFormat="1" ht="17.25" customHeight="1" x14ac:dyDescent="0.3">
      <c r="A38" s="119" t="s">
        <v>69</v>
      </c>
      <c r="B38" s="103"/>
      <c r="C38" s="136">
        <v>0.15</v>
      </c>
      <c r="D38" s="18">
        <f t="shared" si="2"/>
        <v>0</v>
      </c>
    </row>
    <row r="39" spans="1:4" s="3" customFormat="1" ht="17.25" customHeight="1" x14ac:dyDescent="0.3">
      <c r="A39" s="119" t="s">
        <v>104</v>
      </c>
      <c r="B39" s="103"/>
      <c r="C39" s="136">
        <v>0.15</v>
      </c>
      <c r="D39" s="18">
        <f t="shared" si="2"/>
        <v>0</v>
      </c>
    </row>
    <row r="40" spans="1:4" s="3" customFormat="1" ht="17.25" customHeight="1" x14ac:dyDescent="0.25">
      <c r="A40" s="6" t="s">
        <v>130</v>
      </c>
      <c r="B40" s="103"/>
      <c r="C40" s="136">
        <v>0</v>
      </c>
      <c r="D40" s="18">
        <f t="shared" si="2"/>
        <v>0</v>
      </c>
    </row>
    <row r="41" spans="1:4" s="3" customFormat="1" ht="17.25" customHeight="1" x14ac:dyDescent="0.25">
      <c r="A41" s="6" t="s">
        <v>114</v>
      </c>
      <c r="B41" s="103"/>
      <c r="C41" s="136">
        <v>0</v>
      </c>
      <c r="D41" s="18">
        <f>B41*C41</f>
        <v>0</v>
      </c>
    </row>
    <row r="42" spans="1:4" s="3" customFormat="1" ht="17.25" customHeight="1" x14ac:dyDescent="0.25">
      <c r="A42" s="6" t="s">
        <v>131</v>
      </c>
      <c r="B42" s="103"/>
      <c r="C42" s="136">
        <v>0.15</v>
      </c>
      <c r="D42" s="18">
        <f t="shared" si="2"/>
        <v>0</v>
      </c>
    </row>
    <row r="43" spans="1:4" s="3" customFormat="1" ht="17.25" customHeight="1" x14ac:dyDescent="0.25">
      <c r="A43" s="6" t="s">
        <v>106</v>
      </c>
      <c r="B43" s="103"/>
      <c r="C43" s="136">
        <v>0.15</v>
      </c>
      <c r="D43" s="18">
        <f t="shared" si="2"/>
        <v>0</v>
      </c>
    </row>
    <row r="44" spans="1:4" s="3" customFormat="1" ht="17.25" customHeight="1" x14ac:dyDescent="0.25">
      <c r="A44" s="6" t="s">
        <v>107</v>
      </c>
      <c r="B44" s="103"/>
      <c r="C44" s="136">
        <v>0.15</v>
      </c>
      <c r="D44" s="18">
        <f t="shared" si="2"/>
        <v>0</v>
      </c>
    </row>
    <row r="45" spans="1:4" s="3" customFormat="1" ht="17.25" customHeight="1" x14ac:dyDescent="0.25">
      <c r="A45" s="6" t="s">
        <v>108</v>
      </c>
      <c r="B45" s="103"/>
      <c r="C45" s="136">
        <v>0.15</v>
      </c>
      <c r="D45" s="18">
        <f t="shared" si="2"/>
        <v>0</v>
      </c>
    </row>
    <row r="46" spans="1:4" s="3" customFormat="1" ht="17.25" customHeight="1" x14ac:dyDescent="0.25">
      <c r="A46" s="6" t="s">
        <v>109</v>
      </c>
      <c r="B46" s="103"/>
      <c r="C46" s="136">
        <v>0.15</v>
      </c>
      <c r="D46" s="18">
        <f t="shared" si="2"/>
        <v>0</v>
      </c>
    </row>
    <row r="47" spans="1:4" s="3" customFormat="1" ht="17.25" customHeight="1" x14ac:dyDescent="0.25">
      <c r="A47" s="6" t="s">
        <v>110</v>
      </c>
      <c r="B47" s="103"/>
      <c r="C47" s="136">
        <v>0.15</v>
      </c>
      <c r="D47" s="18">
        <f t="shared" si="2"/>
        <v>0</v>
      </c>
    </row>
    <row r="48" spans="1:4" s="3" customFormat="1" ht="17.25" customHeight="1" x14ac:dyDescent="0.25">
      <c r="A48" s="6" t="s">
        <v>111</v>
      </c>
      <c r="B48" s="103"/>
      <c r="C48" s="136">
        <v>0.15</v>
      </c>
      <c r="D48" s="18">
        <f t="shared" si="2"/>
        <v>0</v>
      </c>
    </row>
    <row r="49" spans="1:4" s="3" customFormat="1" ht="17.25" customHeight="1" x14ac:dyDescent="0.25">
      <c r="A49" s="6" t="s">
        <v>113</v>
      </c>
      <c r="B49" s="103"/>
      <c r="C49" s="136">
        <v>0.15</v>
      </c>
      <c r="D49" s="18">
        <f t="shared" si="2"/>
        <v>0</v>
      </c>
    </row>
    <row r="50" spans="1:4" s="3" customFormat="1" ht="17.25" customHeight="1" x14ac:dyDescent="0.25">
      <c r="A50" s="6" t="s">
        <v>112</v>
      </c>
      <c r="B50" s="135"/>
      <c r="C50" s="136">
        <v>0.25</v>
      </c>
      <c r="D50" s="18">
        <f t="shared" si="2"/>
        <v>0</v>
      </c>
    </row>
    <row r="51" spans="1:4" s="3" customFormat="1" ht="17.25" customHeight="1" x14ac:dyDescent="0.3">
      <c r="A51" s="73" t="s">
        <v>77</v>
      </c>
      <c r="B51" s="137">
        <f>SUM(B8:B31,B33:B35,B37:B50)</f>
        <v>0</v>
      </c>
      <c r="C51" s="136"/>
      <c r="D51" s="18"/>
    </row>
    <row r="52" spans="1:4" s="3" customFormat="1" ht="12.5" x14ac:dyDescent="0.25">
      <c r="A52" s="6"/>
      <c r="B52" s="17"/>
      <c r="C52" s="17"/>
      <c r="D52" s="18"/>
    </row>
    <row r="53" spans="1:4" s="3" customFormat="1" ht="18" customHeight="1" thickBot="1" x14ac:dyDescent="0.35">
      <c r="A53" s="11" t="s">
        <v>115</v>
      </c>
      <c r="B53" s="19"/>
      <c r="C53" s="19"/>
      <c r="D53" s="20">
        <f>SUM(D8:D50)</f>
        <v>0</v>
      </c>
    </row>
    <row r="54" spans="1:4" s="3" customFormat="1" ht="18" customHeight="1" thickTop="1" x14ac:dyDescent="0.3">
      <c r="A54" s="63"/>
      <c r="B54" s="17"/>
      <c r="C54" s="17"/>
      <c r="D54" s="163"/>
    </row>
    <row r="56" spans="1:4" ht="15" thickBot="1" x14ac:dyDescent="0.4">
      <c r="A56" s="87" t="s">
        <v>309</v>
      </c>
      <c r="B56" s="19"/>
      <c r="C56" s="19"/>
      <c r="D56" s="225"/>
    </row>
    <row r="57" spans="1:4" ht="15" thickTop="1" x14ac:dyDescent="0.35"/>
  </sheetData>
  <pageMargins left="0.7" right="0.7" top="0.75" bottom="0.75" header="0.3" footer="0.3"/>
  <pageSetup orientation="portrait" r:id="rId1"/>
  <customProperties>
    <customPr name="SheetId" r:id="rId2"/>
  </customProperties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20"/>
  <sheetViews>
    <sheetView workbookViewId="0">
      <selection activeCell="A21" sqref="A21"/>
    </sheetView>
  </sheetViews>
  <sheetFormatPr defaultRowHeight="14.5" x14ac:dyDescent="0.35"/>
  <cols>
    <col min="1" max="1" width="36.81640625" customWidth="1"/>
    <col min="2" max="2" width="13.08984375" customWidth="1"/>
    <col min="3" max="3" width="14.54296875" customWidth="1"/>
    <col min="4" max="4" width="11.453125" customWidth="1"/>
    <col min="6" max="6" width="10.08984375" bestFit="1" customWidth="1"/>
  </cols>
  <sheetData>
    <row r="1" spans="1:7" s="3" customFormat="1" ht="15.5" x14ac:dyDescent="0.35">
      <c r="A1" s="96">
        <v>0</v>
      </c>
      <c r="B1" s="110"/>
      <c r="C1"/>
      <c r="D1"/>
      <c r="E1" s="21"/>
      <c r="G1" s="15" t="s">
        <v>74</v>
      </c>
    </row>
    <row r="2" spans="1:7" s="3" customFormat="1" x14ac:dyDescent="0.35">
      <c r="A2" s="96">
        <v>0</v>
      </c>
      <c r="B2" s="110"/>
      <c r="C2"/>
      <c r="D2"/>
      <c r="E2"/>
    </row>
    <row r="3" spans="1:7" s="3" customFormat="1" ht="13" x14ac:dyDescent="0.3">
      <c r="A3" s="1" t="s">
        <v>5</v>
      </c>
    </row>
    <row r="4" spans="1:7" s="3" customFormat="1" ht="12.5" x14ac:dyDescent="0.25"/>
    <row r="5" spans="1:7" s="3" customFormat="1" ht="13" x14ac:dyDescent="0.3">
      <c r="A5" s="10"/>
      <c r="B5" s="5" t="s">
        <v>25</v>
      </c>
      <c r="C5" s="5" t="s">
        <v>26</v>
      </c>
      <c r="D5" s="5" t="s">
        <v>10</v>
      </c>
      <c r="E5" s="5" t="s">
        <v>14</v>
      </c>
      <c r="F5" s="8" t="s">
        <v>17</v>
      </c>
    </row>
    <row r="6" spans="1:7" s="3" customFormat="1" ht="39" x14ac:dyDescent="0.3">
      <c r="A6" s="4" t="s">
        <v>34</v>
      </c>
      <c r="B6" s="5" t="s">
        <v>39</v>
      </c>
      <c r="C6" s="5" t="s">
        <v>35</v>
      </c>
      <c r="D6" s="5" t="s">
        <v>40</v>
      </c>
      <c r="E6" s="5" t="s">
        <v>38</v>
      </c>
      <c r="F6" s="8" t="s">
        <v>37</v>
      </c>
    </row>
    <row r="7" spans="1:7" s="3" customFormat="1" ht="17.25" customHeight="1" x14ac:dyDescent="0.3">
      <c r="A7" s="7"/>
      <c r="B7" s="2" t="s">
        <v>4</v>
      </c>
      <c r="C7" s="2" t="s">
        <v>4</v>
      </c>
      <c r="D7" s="2" t="s">
        <v>4</v>
      </c>
      <c r="E7" s="2"/>
      <c r="F7" s="9" t="s">
        <v>4</v>
      </c>
    </row>
    <row r="8" spans="1:7" s="3" customFormat="1" ht="23.25" customHeight="1" x14ac:dyDescent="0.3">
      <c r="A8" s="104" t="s">
        <v>41</v>
      </c>
      <c r="B8" s="107"/>
      <c r="C8" s="107"/>
      <c r="D8" s="107"/>
      <c r="E8" s="107"/>
      <c r="F8" s="108"/>
    </row>
    <row r="9" spans="1:7" s="3" customFormat="1" ht="17.25" customHeight="1" x14ac:dyDescent="0.25">
      <c r="A9" s="6" t="s">
        <v>44</v>
      </c>
      <c r="B9" s="103"/>
      <c r="C9" s="103"/>
      <c r="D9" s="17">
        <f>B9-C9</f>
        <v>0</v>
      </c>
      <c r="E9" s="103"/>
      <c r="F9" s="18">
        <f>D9*E9</f>
        <v>0</v>
      </c>
    </row>
    <row r="10" spans="1:7" s="3" customFormat="1" ht="17.25" customHeight="1" x14ac:dyDescent="0.25">
      <c r="A10" s="6" t="s">
        <v>45</v>
      </c>
      <c r="B10" s="103"/>
      <c r="C10" s="103"/>
      <c r="D10" s="17">
        <f t="shared" ref="D10:D17" si="0">B10-C10</f>
        <v>0</v>
      </c>
      <c r="E10" s="103"/>
      <c r="F10" s="18">
        <f t="shared" ref="F10:F17" si="1">D10*E10</f>
        <v>0</v>
      </c>
    </row>
    <row r="11" spans="1:7" s="3" customFormat="1" ht="17.25" customHeight="1" x14ac:dyDescent="0.25">
      <c r="A11" s="6" t="s">
        <v>46</v>
      </c>
      <c r="B11" s="103"/>
      <c r="C11" s="103"/>
      <c r="D11" s="17">
        <f t="shared" si="0"/>
        <v>0</v>
      </c>
      <c r="E11" s="103"/>
      <c r="F11" s="18">
        <f t="shared" si="1"/>
        <v>0</v>
      </c>
    </row>
    <row r="12" spans="1:7" s="3" customFormat="1" ht="17.25" customHeight="1" x14ac:dyDescent="0.25">
      <c r="A12" s="6" t="s">
        <v>47</v>
      </c>
      <c r="B12" s="103"/>
      <c r="C12" s="103"/>
      <c r="D12" s="17">
        <f t="shared" si="0"/>
        <v>0</v>
      </c>
      <c r="E12" s="103"/>
      <c r="F12" s="18">
        <f t="shared" si="1"/>
        <v>0</v>
      </c>
    </row>
    <row r="13" spans="1:7" s="3" customFormat="1" ht="17.25" customHeight="1" x14ac:dyDescent="0.3">
      <c r="A13" s="104" t="s">
        <v>42</v>
      </c>
      <c r="B13" s="105"/>
      <c r="C13" s="105"/>
      <c r="D13" s="105"/>
      <c r="E13" s="105"/>
      <c r="F13" s="106"/>
    </row>
    <row r="14" spans="1:7" s="3" customFormat="1" ht="17.25" customHeight="1" x14ac:dyDescent="0.25">
      <c r="A14" s="6" t="s">
        <v>48</v>
      </c>
      <c r="B14" s="103"/>
      <c r="C14" s="103"/>
      <c r="D14" s="17">
        <f t="shared" si="0"/>
        <v>0</v>
      </c>
      <c r="E14" s="103"/>
      <c r="F14" s="18">
        <f t="shared" si="1"/>
        <v>0</v>
      </c>
    </row>
    <row r="15" spans="1:7" s="3" customFormat="1" ht="17.25" customHeight="1" x14ac:dyDescent="0.25">
      <c r="A15" s="6" t="s">
        <v>49</v>
      </c>
      <c r="B15" s="103"/>
      <c r="C15" s="103"/>
      <c r="D15" s="17">
        <f t="shared" si="0"/>
        <v>0</v>
      </c>
      <c r="E15" s="103"/>
      <c r="F15" s="18">
        <f t="shared" si="1"/>
        <v>0</v>
      </c>
    </row>
    <row r="16" spans="1:7" s="3" customFormat="1" ht="17.25" customHeight="1" x14ac:dyDescent="0.25">
      <c r="A16" s="6" t="s">
        <v>50</v>
      </c>
      <c r="B16" s="103"/>
      <c r="C16" s="103"/>
      <c r="D16" s="17">
        <f t="shared" si="0"/>
        <v>0</v>
      </c>
      <c r="E16" s="103"/>
      <c r="F16" s="18">
        <f t="shared" si="1"/>
        <v>0</v>
      </c>
    </row>
    <row r="17" spans="1:6" s="3" customFormat="1" ht="17.25" customHeight="1" x14ac:dyDescent="0.25">
      <c r="A17" s="6" t="s">
        <v>51</v>
      </c>
      <c r="B17" s="103"/>
      <c r="C17" s="103"/>
      <c r="D17" s="17">
        <f t="shared" si="0"/>
        <v>0</v>
      </c>
      <c r="E17" s="103"/>
      <c r="F17" s="18">
        <f t="shared" si="1"/>
        <v>0</v>
      </c>
    </row>
    <row r="18" spans="1:6" s="3" customFormat="1" ht="12.5" x14ac:dyDescent="0.25">
      <c r="A18" s="6"/>
      <c r="B18" s="17"/>
      <c r="C18" s="17"/>
      <c r="D18" s="17"/>
      <c r="E18" s="17"/>
      <c r="F18" s="18"/>
    </row>
    <row r="19" spans="1:6" s="3" customFormat="1" ht="18" customHeight="1" thickBot="1" x14ac:dyDescent="0.35">
      <c r="A19" s="11" t="s">
        <v>43</v>
      </c>
      <c r="B19" s="19"/>
      <c r="C19" s="19"/>
      <c r="D19" s="19"/>
      <c r="E19" s="19"/>
      <c r="F19" s="20">
        <f>SUM(F9:F17)</f>
        <v>0</v>
      </c>
    </row>
    <row r="20" spans="1:6" ht="15" thickTop="1" x14ac:dyDescent="0.35"/>
  </sheetData>
  <pageMargins left="0.7" right="0.7" top="0.75" bottom="0.75" header="0.3" footer="0.3"/>
  <pageSetup scale="86" orientation="portrait" verticalDpi="300" r:id="rId1"/>
  <customProperties>
    <customPr name="Sheet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G19"/>
  <sheetViews>
    <sheetView topLeftCell="A6" workbookViewId="0">
      <selection activeCell="A21" sqref="A21"/>
    </sheetView>
  </sheetViews>
  <sheetFormatPr defaultColWidth="9.08984375" defaultRowHeight="14.5" x14ac:dyDescent="0.35"/>
  <cols>
    <col min="1" max="1" width="44.54296875" customWidth="1"/>
    <col min="2" max="2" width="17" customWidth="1"/>
    <col min="3" max="3" width="13.7265625" customWidth="1"/>
    <col min="4" max="4" width="19" customWidth="1"/>
    <col min="5" max="5" width="16" customWidth="1"/>
    <col min="6" max="6" width="10.08984375" bestFit="1" customWidth="1"/>
    <col min="7" max="7" width="11.26953125" customWidth="1"/>
  </cols>
  <sheetData>
    <row r="1" spans="1:7" x14ac:dyDescent="0.35">
      <c r="A1" s="96">
        <v>0</v>
      </c>
      <c r="B1" s="110"/>
      <c r="G1" s="15" t="s">
        <v>75</v>
      </c>
    </row>
    <row r="2" spans="1:7" x14ac:dyDescent="0.35">
      <c r="A2" s="96">
        <v>0</v>
      </c>
      <c r="B2" s="110"/>
    </row>
    <row r="3" spans="1:7" x14ac:dyDescent="0.35">
      <c r="A3" s="63" t="s">
        <v>6</v>
      </c>
    </row>
    <row r="5" spans="1:7" x14ac:dyDescent="0.35">
      <c r="A5" s="115"/>
      <c r="B5" s="116" t="s">
        <v>25</v>
      </c>
      <c r="C5" s="117" t="s">
        <v>26</v>
      </c>
      <c r="D5" s="117" t="s">
        <v>10</v>
      </c>
      <c r="E5" s="117" t="s">
        <v>14</v>
      </c>
      <c r="F5" s="117" t="s">
        <v>17</v>
      </c>
      <c r="G5" s="118" t="s">
        <v>18</v>
      </c>
    </row>
    <row r="6" spans="1:7" s="68" customFormat="1" ht="60.75" customHeight="1" x14ac:dyDescent="0.35">
      <c r="A6" s="64" t="s">
        <v>52</v>
      </c>
      <c r="B6" s="65" t="s">
        <v>53</v>
      </c>
      <c r="C6" s="66" t="s">
        <v>54</v>
      </c>
      <c r="D6" s="66" t="s">
        <v>59</v>
      </c>
      <c r="E6" s="66" t="s">
        <v>61</v>
      </c>
      <c r="F6" s="66" t="s">
        <v>36</v>
      </c>
      <c r="G6" s="67" t="s">
        <v>62</v>
      </c>
    </row>
    <row r="7" spans="1:7" s="68" customFormat="1" ht="15.75" customHeight="1" x14ac:dyDescent="0.35">
      <c r="A7" s="69"/>
      <c r="B7" s="70" t="s">
        <v>0</v>
      </c>
      <c r="C7" s="71" t="s">
        <v>0</v>
      </c>
      <c r="D7" s="71"/>
      <c r="E7" s="71" t="s">
        <v>0</v>
      </c>
      <c r="F7" s="71"/>
      <c r="G7" s="72" t="s">
        <v>0</v>
      </c>
    </row>
    <row r="8" spans="1:7" x14ac:dyDescent="0.35">
      <c r="A8" s="73" t="s">
        <v>55</v>
      </c>
      <c r="B8" s="74"/>
      <c r="C8" s="75"/>
      <c r="D8" s="75"/>
      <c r="E8" s="75"/>
      <c r="G8" s="76"/>
    </row>
    <row r="9" spans="1:7" x14ac:dyDescent="0.35">
      <c r="A9" s="6" t="s">
        <v>56</v>
      </c>
      <c r="B9" s="103"/>
      <c r="C9" s="103"/>
      <c r="D9" s="102"/>
      <c r="E9" s="75">
        <f>ABS((B9-C9)*D9)</f>
        <v>0</v>
      </c>
      <c r="F9">
        <v>0.02</v>
      </c>
      <c r="G9" s="77">
        <f>F9*E9</f>
        <v>0</v>
      </c>
    </row>
    <row r="10" spans="1:7" x14ac:dyDescent="0.35">
      <c r="A10" s="6" t="s">
        <v>57</v>
      </c>
      <c r="B10" s="103"/>
      <c r="C10" s="103"/>
      <c r="D10" s="102"/>
      <c r="E10" s="75">
        <f>ABS((B10-C10)*D10)</f>
        <v>0</v>
      </c>
      <c r="F10">
        <v>0.02</v>
      </c>
      <c r="G10" s="77">
        <f>F10*E10</f>
        <v>0</v>
      </c>
    </row>
    <row r="11" spans="1:7" x14ac:dyDescent="0.35">
      <c r="A11" s="6"/>
      <c r="B11" s="78"/>
      <c r="C11" s="79"/>
      <c r="D11" s="75"/>
      <c r="E11" s="75"/>
      <c r="G11" s="77"/>
    </row>
    <row r="12" spans="1:7" ht="15.5" x14ac:dyDescent="0.35">
      <c r="A12" s="73" t="s">
        <v>58</v>
      </c>
      <c r="B12" s="78"/>
      <c r="C12" s="79"/>
      <c r="D12" s="75"/>
      <c r="E12" s="75"/>
      <c r="G12" s="77"/>
    </row>
    <row r="13" spans="1:7" x14ac:dyDescent="0.35">
      <c r="A13" s="6" t="s">
        <v>56</v>
      </c>
      <c r="B13" s="103"/>
      <c r="C13" s="103"/>
      <c r="D13" s="102"/>
      <c r="E13" s="75">
        <f t="shared" ref="E13:E14" si="0">ABS((B13-C13)*D13)</f>
        <v>0</v>
      </c>
      <c r="F13">
        <v>0.08</v>
      </c>
      <c r="G13" s="77">
        <f>F13*E13</f>
        <v>0</v>
      </c>
    </row>
    <row r="14" spans="1:7" x14ac:dyDescent="0.35">
      <c r="A14" s="6" t="s">
        <v>57</v>
      </c>
      <c r="B14" s="103"/>
      <c r="C14" s="103"/>
      <c r="D14" s="102"/>
      <c r="E14" s="75">
        <f t="shared" si="0"/>
        <v>0</v>
      </c>
      <c r="F14">
        <v>0.08</v>
      </c>
      <c r="G14" s="77">
        <f t="shared" ref="G14" si="1">F14*E14</f>
        <v>0</v>
      </c>
    </row>
    <row r="15" spans="1:7" x14ac:dyDescent="0.35">
      <c r="A15" s="80"/>
      <c r="B15" s="78"/>
      <c r="C15" s="79"/>
      <c r="D15" s="75"/>
      <c r="E15" s="75"/>
      <c r="G15" s="77"/>
    </row>
    <row r="16" spans="1:7" x14ac:dyDescent="0.35">
      <c r="A16" s="81" t="s">
        <v>87</v>
      </c>
      <c r="B16" s="78"/>
      <c r="C16" s="79"/>
      <c r="D16" s="75"/>
      <c r="E16" s="75"/>
      <c r="G16" s="77"/>
    </row>
    <row r="17" spans="1:7" x14ac:dyDescent="0.35">
      <c r="A17" s="6" t="s">
        <v>63</v>
      </c>
      <c r="B17" s="103"/>
      <c r="C17" s="103"/>
      <c r="D17" s="102"/>
      <c r="E17" s="75">
        <f t="shared" ref="E17" si="2">ABS((B17-C17)*D17)</f>
        <v>0</v>
      </c>
      <c r="F17" s="102"/>
      <c r="G17" s="77">
        <f t="shared" ref="G17" si="3">F17*E17</f>
        <v>0</v>
      </c>
    </row>
    <row r="18" spans="1:7" ht="15" thickBot="1" x14ac:dyDescent="0.4">
      <c r="A18" s="82" t="s">
        <v>60</v>
      </c>
      <c r="B18" s="83"/>
      <c r="C18" s="84"/>
      <c r="D18" s="84"/>
      <c r="E18" s="84"/>
      <c r="F18" s="85"/>
      <c r="G18" s="86">
        <f>SUM(G8:G15)-G17</f>
        <v>0</v>
      </c>
    </row>
    <row r="19" spans="1:7" ht="15" thickTop="1" x14ac:dyDescent="0.35"/>
  </sheetData>
  <pageMargins left="0.7" right="0.7" top="0.75" bottom="0.75" header="0.3" footer="0.3"/>
  <pageSetup scale="92" orientation="landscape" verticalDpi="300" r:id="rId1"/>
  <customProperties>
    <customPr name="Sheet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B4D498DBF93542B63ED7EC2046402E" ma:contentTypeVersion="5" ma:contentTypeDescription="Create a new document." ma:contentTypeScope="" ma:versionID="34662e82dc9e4d2688ded9c8a68dafc6">
  <xsd:schema xmlns:xsd="http://www.w3.org/2001/XMLSchema" xmlns:xs="http://www.w3.org/2001/XMLSchema" xmlns:p="http://schemas.microsoft.com/office/2006/metadata/properties" xmlns:ns2="8b4a0454-9334-4d95-bcd2-892cc1c6e8d6" targetNamespace="http://schemas.microsoft.com/office/2006/metadata/properties" ma:root="true" ma:fieldsID="c00737aa32ae19959d9017ae8442146c" ns2:_="">
    <xsd:import namespace="8b4a0454-9334-4d95-bcd2-892cc1c6e8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a0454-9334-4d95-bcd2-892cc1c6e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BA896A-5989-4D1B-814D-EA81585DA02C}"/>
</file>

<file path=customXml/itemProps2.xml><?xml version="1.0" encoding="utf-8"?>
<ds:datastoreItem xmlns:ds="http://schemas.openxmlformats.org/officeDocument/2006/customXml" ds:itemID="{F7C1D3D7-3214-4D5C-8696-89FC2A0BAEDF}"/>
</file>

<file path=customXml/itemProps3.xml><?xml version="1.0" encoding="utf-8"?>
<ds:datastoreItem xmlns:ds="http://schemas.openxmlformats.org/officeDocument/2006/customXml" ds:itemID="{0FD4390F-C244-4993-AFB9-74317AB2A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Capital Req Ratio IFRS</vt:lpstr>
      <vt:lpstr>Capital Available - Branch</vt:lpstr>
      <vt:lpstr>Capital Avail - Branch IFRS</vt:lpstr>
      <vt:lpstr>Capital Available - Domestic</vt:lpstr>
      <vt:lpstr>Capital Avail Domestic IFRS</vt:lpstr>
      <vt:lpstr>Asset Default Risk</vt:lpstr>
      <vt:lpstr>Asset Default Risk IFRS</vt:lpstr>
      <vt:lpstr>Off Balance Sheet Risk</vt:lpstr>
      <vt:lpstr>Foreign Currency Mismatch Risk</vt:lpstr>
      <vt:lpstr>Foreign Currency Mismatch IFRS</vt:lpstr>
      <vt:lpstr>Premium Adequacy Risk</vt:lpstr>
      <vt:lpstr>Premium Adequacy Risk IFRS</vt:lpstr>
      <vt:lpstr>Outstanding Claims Risk</vt:lpstr>
      <vt:lpstr>Outstanding Claims Risk IFRS</vt:lpstr>
      <vt:lpstr>Catastrophe Risk (1)</vt:lpstr>
      <vt:lpstr>Catastrophe Risk (2)</vt:lpstr>
      <vt:lpstr>Reinsurance</vt:lpstr>
      <vt:lpstr>IFRS 17 Balance Sheet</vt:lpstr>
      <vt:lpstr>'Capital Available - Branch'!Print_Titles</vt:lpstr>
      <vt:lpstr>'Capital Available - Domestic'!Print_Titles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Tam-Marks</dc:creator>
  <cp:lastModifiedBy>Sekayi Campbell</cp:lastModifiedBy>
  <cp:lastPrinted>2017-01-13T15:01:07Z</cp:lastPrinted>
  <dcterms:created xsi:type="dcterms:W3CDTF">2013-04-24T18:48:16Z</dcterms:created>
  <dcterms:modified xsi:type="dcterms:W3CDTF">2023-07-07T19:47:09Z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712cef-7f2e-4ff6-bc72-fc5d119f50a1_Enabled">
    <vt:lpwstr>true</vt:lpwstr>
  </property>
  <property fmtid="{D5CDD505-2E9C-101B-9397-08002B2CF9AE}" pid="3" name="MSIP_Label_0e712cef-7f2e-4ff6-bc72-fc5d119f50a1_SetDate">
    <vt:lpwstr>2021-03-19T00:28:41Z</vt:lpwstr>
  </property>
  <property fmtid="{D5CDD505-2E9C-101B-9397-08002B2CF9AE}" pid="4" name="MSIP_Label_0e712cef-7f2e-4ff6-bc72-fc5d119f50a1_Method">
    <vt:lpwstr>Standard</vt:lpwstr>
  </property>
  <property fmtid="{D5CDD505-2E9C-101B-9397-08002B2CF9AE}" pid="5" name="MSIP_Label_0e712cef-7f2e-4ff6-bc72-fc5d119f50a1_Name">
    <vt:lpwstr>Company Confidential</vt:lpwstr>
  </property>
  <property fmtid="{D5CDD505-2E9C-101B-9397-08002B2CF9AE}" pid="6" name="MSIP_Label_0e712cef-7f2e-4ff6-bc72-fc5d119f50a1_SiteId">
    <vt:lpwstr>7565b51c-5e87-48eb-bc80-252b20bc1ade</vt:lpwstr>
  </property>
  <property fmtid="{D5CDD505-2E9C-101B-9397-08002B2CF9AE}" pid="7" name="MSIP_Label_0e712cef-7f2e-4ff6-bc72-fc5d119f50a1_ActionId">
    <vt:lpwstr>08334bb9-4466-4e5d-8dae-857f89cd331d</vt:lpwstr>
  </property>
  <property fmtid="{D5CDD505-2E9C-101B-9397-08002B2CF9AE}" pid="8" name="MSIP_Label_0e712cef-7f2e-4ff6-bc72-fc5d119f50a1_ContentBits">
    <vt:lpwstr>0</vt:lpwstr>
  </property>
  <property fmtid="{D5CDD505-2E9C-101B-9397-08002B2CF9AE}" pid="9" name="ContentTypeId">
    <vt:lpwstr>0x010100F1B4D498DBF93542B63ED7EC2046402E</vt:lpwstr>
  </property>
</Properties>
</file>