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hamasicb.sharepoint.com/sites/ICBDocumentCentre/AFA Unit/MODELS &amp; TEMPLATES/RBC Capital Adequacy Models/"/>
    </mc:Choice>
  </mc:AlternateContent>
  <xr:revisionPtr revIDLastSave="487" documentId="8_{C3E28C6A-4E8F-40C9-8DCB-D3BFE720796D}" xr6:coauthVersionLast="47" xr6:coauthVersionMax="47" xr10:uidLastSave="{0D00E636-75B2-4038-B3F1-8093F128D8B8}"/>
  <bookViews>
    <workbookView xWindow="-120" yWindow="-120" windowWidth="29040" windowHeight="15720" tabRatio="837" xr2:uid="{4E71ACBF-ACB1-4E75-A285-670D4734F4CD}"/>
  </bookViews>
  <sheets>
    <sheet name="Regulatory Capital Ratio" sheetId="1" r:id="rId1"/>
    <sheet name="Capital Avail - Branch" sheetId="2" r:id="rId2"/>
    <sheet name="Capital Avail Domestic" sheetId="3" r:id="rId3"/>
    <sheet name="Asset Default Risk" sheetId="4" r:id="rId4"/>
    <sheet name="Off Balance Sheet Risk" sheetId="5" r:id="rId5"/>
    <sheet name="Foreign Currency Mismatch" sheetId="6" r:id="rId6"/>
    <sheet name="Premium Adequacy Risk" sheetId="7" r:id="rId7"/>
    <sheet name="Outstanding Claims Risk" sheetId="8" r:id="rId8"/>
    <sheet name="Catastrophe Risk (M-1)" sheetId="9" r:id="rId9"/>
    <sheet name="Catastrophe Risk (M-2)" sheetId="10" r:id="rId10"/>
    <sheet name="Reinsurance" sheetId="11" r:id="rId11"/>
    <sheet name="Disclosure Items" sheetId="12" r:id="rId12"/>
    <sheet name="IFRS 17 Balance Sheet" sheetId="13" r:id="rId13"/>
  </sheets>
  <definedNames>
    <definedName name="____err1" localSheetId="12">#REF!</definedName>
    <definedName name="___err1" localSheetId="12">#REF!</definedName>
    <definedName name="___err1">#REF!</definedName>
    <definedName name="__INS10030" localSheetId="12">#REF!</definedName>
    <definedName name="__INS10030">#REF!</definedName>
    <definedName name="__nAxPro_column__" localSheetId="3" hidden="1">'Asset Default Risk'!$XFD:$XFD</definedName>
    <definedName name="__nAxPro_column__" localSheetId="1" hidden="1">'Capital Avail - Branch'!$XFD:$XFD</definedName>
    <definedName name="__nAxPro_column__" localSheetId="2" hidden="1">'Capital Avail Domestic'!$XFD:$XFD</definedName>
    <definedName name="__nAxPro_column__" localSheetId="8" hidden="1">'Catastrophe Risk (M-1)'!$XFD:$XFD</definedName>
    <definedName name="__nAxPro_column__" localSheetId="9" hidden="1">'Catastrophe Risk (M-2)'!$XFD:$XFD</definedName>
    <definedName name="__nAxPro_column__" localSheetId="11" hidden="1">'Disclosure Items'!$XFD:$XFD</definedName>
    <definedName name="__nAxPro_column__" localSheetId="5" hidden="1">'Foreign Currency Mismatch'!$XFD:$XFD</definedName>
    <definedName name="__nAxPro_column__" localSheetId="12" hidden="1">'IFRS 17 Balance Sheet'!$XFD:$XFD</definedName>
    <definedName name="__nAxPro_column__" localSheetId="4" hidden="1">'Off Balance Sheet Risk'!$XFD:$XFD</definedName>
    <definedName name="__nAxPro_column__" localSheetId="7" hidden="1">'Outstanding Claims Risk'!$XFD:$XFD</definedName>
    <definedName name="__nAxPro_column__" localSheetId="6" hidden="1">'Premium Adequacy Risk'!$XFD:$XFD</definedName>
    <definedName name="__nAxPro_column__" localSheetId="0" hidden="1">'Regulatory Capital Ratio'!#REF!</definedName>
    <definedName name="__nAxPro_column__" localSheetId="10" hidden="1">Reinsurance!$XFD:$XFD</definedName>
    <definedName name="__nAxPro_row__" localSheetId="3" hidden="1">'Asset Default Risk'!#REF!</definedName>
    <definedName name="__nAxPro_row__" localSheetId="1" hidden="1">'Capital Avail - Branch'!#REF!</definedName>
    <definedName name="__nAxPro_row__" localSheetId="2" hidden="1">'Capital Avail Domestic'!#REF!</definedName>
    <definedName name="__nAxPro_row__" localSheetId="8" hidden="1">'Catastrophe Risk (M-1)'!#REF!</definedName>
    <definedName name="__nAxPro_row__" localSheetId="9" hidden="1">'Catastrophe Risk (M-2)'!#REF!</definedName>
    <definedName name="__nAxPro_row__" localSheetId="11" hidden="1">'Disclosure Items'!#REF!</definedName>
    <definedName name="__nAxPro_row__" localSheetId="5" hidden="1">'Foreign Currency Mismatch'!#REF!</definedName>
    <definedName name="__nAxPro_row__" localSheetId="12" hidden="1">'IFRS 17 Balance Sheet'!#REF!</definedName>
    <definedName name="__nAxPro_row__" localSheetId="4" hidden="1">'Off Balance Sheet Risk'!#REF!</definedName>
    <definedName name="__nAxPro_row__" localSheetId="7" hidden="1">'Outstanding Claims Risk'!#REF!</definedName>
    <definedName name="__nAxPro_row__" localSheetId="6" hidden="1">'Premium Adequacy Risk'!#REF!</definedName>
    <definedName name="__nAxPro_row__" localSheetId="0" hidden="1">'Regulatory Capital Ratio'!#REF!</definedName>
    <definedName name="__nAxPro_row__" localSheetId="10" hidden="1">Reinsurance!#REF!</definedName>
    <definedName name="__PG09015" localSheetId="12">#REF!</definedName>
    <definedName name="__PG09015">#REF!</definedName>
    <definedName name="__PG10040" localSheetId="12">#REF!</definedName>
    <definedName name="__PG10040">#REF!</definedName>
    <definedName name="__PG70003" localSheetId="12">#REF!</definedName>
    <definedName name="__PG70003">#REF!</definedName>
    <definedName name="__PG87038" localSheetId="12">#REF!</definedName>
    <definedName name="__PG87038">#REF!</definedName>
    <definedName name="__PG9066" localSheetId="12">#REF!</definedName>
    <definedName name="__PG9066">#REF!</definedName>
    <definedName name="_err1" localSheetId="12">#REF!</definedName>
    <definedName name="_err1">#REF!</definedName>
    <definedName name="_Fil" hidden="1">#REF!</definedName>
    <definedName name="_Fill" localSheetId="12" hidden="1">#REF!</definedName>
    <definedName name="_Fill" hidden="1">#REF!</definedName>
    <definedName name="_Filll" hidden="1">#REF!</definedName>
    <definedName name="_INS10030" localSheetId="12">#REF!</definedName>
    <definedName name="_INS10030">#REF!</definedName>
    <definedName name="_Key1" localSheetId="12" hidden="1">#REF!</definedName>
    <definedName name="_Key1" hidden="1">#REF!</definedName>
    <definedName name="_key2" hidden="1">#REF!</definedName>
    <definedName name="_keys" hidden="1">#REF!</definedName>
    <definedName name="_Order1" hidden="1">255</definedName>
    <definedName name="_Order2" localSheetId="12" hidden="1">255</definedName>
    <definedName name="_Order2" hidden="1">0</definedName>
    <definedName name="_Parse_In" hidden="1">#REF!</definedName>
    <definedName name="_Parse_In2" hidden="1">#REF!</definedName>
    <definedName name="_PG09015" localSheetId="12">#REF!</definedName>
    <definedName name="_PG09015">#REF!</definedName>
    <definedName name="_PG10040" localSheetId="12">#REF!</definedName>
    <definedName name="_PG10040">#REF!</definedName>
    <definedName name="_PG70003" localSheetId="12">#REF!</definedName>
    <definedName name="_PG70003">#REF!</definedName>
    <definedName name="_PG87038" localSheetId="12">#REF!</definedName>
    <definedName name="_PG87038">#REF!</definedName>
    <definedName name="_PG9066" localSheetId="12">#REF!</definedName>
    <definedName name="_PG9066">#REF!</definedName>
    <definedName name="_Sort" localSheetId="12" hidden="1">#REF!</definedName>
    <definedName name="_Sort" hidden="1">#REF!</definedName>
    <definedName name="_Sort2" hidden="1">#REF!</definedName>
    <definedName name="aa">#REF!</definedName>
    <definedName name="anscount" hidden="1">1</definedName>
    <definedName name="asc" localSheetId="12">#REF!</definedName>
    <definedName name="asc">#REF!</definedName>
    <definedName name="Ascii_Sum" localSheetId="12">#REF!</definedName>
    <definedName name="Ascii_Sum">#REF!</definedName>
    <definedName name="del" hidden="1">#REF!</definedName>
    <definedName name="delet" hidden="1">#REF!</definedName>
    <definedName name="Eligible_Deposits" localSheetId="12">#REF!</definedName>
    <definedName name="Eligible_Deposits">#REF!</definedName>
    <definedName name="Entity_Type">#REF!</definedName>
    <definedName name="f" hidden="1">#REF!</definedName>
    <definedName name="f_2" hidden="1">#REF!</definedName>
    <definedName name="fffff" hidden="1">#REF!</definedName>
    <definedName name="fffff2" hidden="1">#REF!</definedName>
    <definedName name="form" localSheetId="12">#REF!</definedName>
    <definedName name="form">#REF!</definedName>
    <definedName name="IN10030X" localSheetId="12">#REF!</definedName>
    <definedName name="IN10030X">#REF!</definedName>
    <definedName name="IN10030Y" localSheetId="12">#REF!</definedName>
    <definedName name="IN10030Y">#REF!</definedName>
    <definedName name="LYTB" localSheetId="12">#REF!</definedName>
    <definedName name="LYTB">#REF!</definedName>
    <definedName name="OUTASCI" localSheetId="12">#REF!</definedName>
    <definedName name="OUTASCI">#REF!</definedName>
    <definedName name="PageRef" localSheetId="12">#REF!</definedName>
    <definedName name="PageRef">#REF!</definedName>
    <definedName name="pagetbl" localSheetId="12">#REF!</definedName>
    <definedName name="pagetbl">#REF!</definedName>
    <definedName name="PGCHECK" localSheetId="12">#REF!</definedName>
    <definedName name="PGCHECK">#REF!</definedName>
    <definedName name="pgref1" localSheetId="12">#REF!</definedName>
    <definedName name="pgref1">#REF!</definedName>
    <definedName name="PZZZ" localSheetId="12">#REF!</definedName>
    <definedName name="PZZZ">#REF!</definedName>
    <definedName name="QAPY">#REF!,#REF!,#REF!,#REF!</definedName>
    <definedName name="qualifying_assets_prior_year">#REF!,#REF!,#REF!,#REF!</definedName>
    <definedName name="Quarterly">#REF!</definedName>
    <definedName name="RevB" localSheetId="12">#REF!</definedName>
    <definedName name="RevB">#REF!</definedName>
    <definedName name="RevC" localSheetId="12">#REF!</definedName>
    <definedName name="RevC">#REF!</definedName>
    <definedName name="RevD" localSheetId="12">#REF!</definedName>
    <definedName name="RevD">#REF!</definedName>
    <definedName name="Surplus_Allowance" localSheetId="12">#REF!</definedName>
    <definedName name="Surplus_Allowance">#REF!</definedName>
    <definedName name="Taam_sum" localSheetId="12">#REF!</definedName>
    <definedName name="Taam_sum">#REF!</definedName>
    <definedName name="taamdata" localSheetId="12">#REF!</definedName>
    <definedName name="taamdata">#REF!</definedName>
    <definedName name="taamdataex" localSheetId="12">#REF!</definedName>
    <definedName name="taamdataex">#REF!</definedName>
    <definedName name="taamdatain" localSheetId="12">#REF!</definedName>
    <definedName name="taamdatain">#REF!</definedName>
    <definedName name="TAAMSUM" localSheetId="12">#REF!</definedName>
    <definedName name="TAAMSUM">#REF!</definedName>
    <definedName name="TEMP" localSheetId="12">#REF!</definedName>
    <definedName name="TEMP">#REF!</definedName>
    <definedName name="tempstr" localSheetId="12">#REF!</definedName>
    <definedName name="tempstr">#REF!</definedName>
    <definedName name="tempstr1" localSheetId="12">#REF!</definedName>
    <definedName name="tempstr1">#REF!</definedName>
    <definedName name="tempstr2" localSheetId="12">#REF!</definedName>
    <definedName name="tempstr2">#REF!</definedName>
    <definedName name="tempstr3" localSheetId="12">#REF!</definedName>
    <definedName name="tempstr3">#REF!</definedName>
    <definedName name="varpage" localSheetId="12">#REF!</definedName>
    <definedName name="varpage">#REF!</definedName>
    <definedName name="warn1" localSheetId="12">#REF!</definedName>
    <definedName name="warn1">#REF!</definedName>
    <definedName name="XRef" localSheetId="12">#REF!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F16" i="1"/>
  <c r="C2" i="2"/>
  <c r="D29" i="8"/>
  <c r="C29" i="8"/>
  <c r="F18" i="6"/>
  <c r="E18" i="6"/>
  <c r="D18" i="6"/>
  <c r="C18" i="6"/>
  <c r="F14" i="6"/>
  <c r="E14" i="6"/>
  <c r="D14" i="6"/>
  <c r="C14" i="6"/>
  <c r="G16" i="1" l="1"/>
  <c r="G18" i="1" s="1"/>
  <c r="G19" i="1" s="1"/>
  <c r="G42" i="1" s="1"/>
  <c r="F18" i="1"/>
  <c r="F19" i="1" s="1"/>
  <c r="F42" i="1" s="1"/>
  <c r="E43" i="3"/>
  <c r="E42" i="3"/>
  <c r="E24" i="3"/>
  <c r="C26" i="1"/>
  <c r="C25" i="1"/>
  <c r="C24" i="1"/>
  <c r="C23" i="1"/>
  <c r="C22" i="1"/>
  <c r="E26" i="8" l="1"/>
  <c r="F24" i="3"/>
  <c r="C13" i="2"/>
  <c r="C33" i="1"/>
  <c r="C37" i="1" s="1"/>
  <c r="C32" i="1"/>
  <c r="C36" i="1" s="1"/>
  <c r="C31" i="1"/>
  <c r="C30" i="1"/>
  <c r="C29" i="1"/>
  <c r="C38" i="1" l="1"/>
  <c r="C19" i="1" l="1"/>
  <c r="C42" i="1" s="1"/>
  <c r="C41" i="1" l="1"/>
  <c r="E14" i="3" l="1"/>
  <c r="E18" i="3" s="1"/>
  <c r="C3" i="13" l="1"/>
  <c r="C2" i="13"/>
  <c r="C1" i="13"/>
  <c r="B50" i="13"/>
  <c r="B43" i="13"/>
  <c r="B51" i="13" s="1"/>
  <c r="B28" i="13"/>
  <c r="C3" i="3"/>
  <c r="C2" i="3"/>
  <c r="C3" i="4"/>
  <c r="C2" i="4"/>
  <c r="C3" i="5"/>
  <c r="C2" i="5"/>
  <c r="C3" i="6"/>
  <c r="C2" i="6"/>
  <c r="C3" i="7"/>
  <c r="C2" i="7"/>
  <c r="C3" i="8"/>
  <c r="C2" i="8"/>
  <c r="C3" i="9"/>
  <c r="C2" i="9"/>
  <c r="C3" i="10"/>
  <c r="C2" i="10"/>
  <c r="C3" i="11"/>
  <c r="C2" i="11"/>
  <c r="C3" i="12"/>
  <c r="C2" i="12"/>
  <c r="C3" i="2"/>
  <c r="C1" i="3"/>
  <c r="C1" i="4"/>
  <c r="C1" i="5"/>
  <c r="C1" i="6"/>
  <c r="C1" i="7"/>
  <c r="C1" i="8"/>
  <c r="C1" i="9"/>
  <c r="C1" i="10"/>
  <c r="C1" i="11"/>
  <c r="C1" i="12"/>
  <c r="C1" i="2"/>
  <c r="C16" i="12" l="1"/>
  <c r="C14" i="12"/>
  <c r="C15" i="12"/>
  <c r="C13" i="12"/>
  <c r="C12" i="12"/>
  <c r="I12" i="11"/>
  <c r="J12" i="11"/>
  <c r="K12" i="11"/>
  <c r="L12" i="11"/>
  <c r="I13" i="1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J17" i="11"/>
  <c r="K17" i="11"/>
  <c r="L17" i="11"/>
  <c r="I18" i="11"/>
  <c r="J18" i="11"/>
  <c r="K18" i="11"/>
  <c r="L18" i="11"/>
  <c r="I19" i="11"/>
  <c r="J19" i="11"/>
  <c r="K19" i="11"/>
  <c r="L19" i="11"/>
  <c r="I20" i="11"/>
  <c r="J20" i="11"/>
  <c r="K20" i="11"/>
  <c r="L20" i="11"/>
  <c r="I21" i="11"/>
  <c r="J21" i="11"/>
  <c r="K21" i="11"/>
  <c r="L21" i="11"/>
  <c r="I22" i="11"/>
  <c r="J22" i="11"/>
  <c r="K22" i="11"/>
  <c r="L22" i="11"/>
  <c r="I23" i="11"/>
  <c r="J23" i="11"/>
  <c r="K23" i="11"/>
  <c r="L23" i="11"/>
  <c r="C24" i="11"/>
  <c r="K24" i="11" s="1"/>
  <c r="D24" i="11"/>
  <c r="E24" i="11"/>
  <c r="F24" i="11"/>
  <c r="G24" i="11"/>
  <c r="H24" i="11"/>
  <c r="J24" i="11"/>
  <c r="L24" i="11"/>
  <c r="I12" i="10"/>
  <c r="J12" i="10"/>
  <c r="F27" i="10" s="1"/>
  <c r="I13" i="10"/>
  <c r="J13" i="10"/>
  <c r="I16" i="10"/>
  <c r="J16" i="10"/>
  <c r="I17" i="10"/>
  <c r="J17" i="10"/>
  <c r="I18" i="10"/>
  <c r="J18" i="10"/>
  <c r="C19" i="10"/>
  <c r="D19" i="10"/>
  <c r="E19" i="10"/>
  <c r="F19" i="10"/>
  <c r="G19" i="10"/>
  <c r="H19" i="10"/>
  <c r="E27" i="10"/>
  <c r="E28" i="10"/>
  <c r="F28" i="10"/>
  <c r="E29" i="10"/>
  <c r="E11" i="9"/>
  <c r="E12" i="9"/>
  <c r="E13" i="9"/>
  <c r="E14" i="9"/>
  <c r="E15" i="9"/>
  <c r="E23" i="9" s="1"/>
  <c r="E16" i="9"/>
  <c r="E17" i="9"/>
  <c r="E18" i="9"/>
  <c r="E19" i="9"/>
  <c r="E20" i="9"/>
  <c r="E21" i="9"/>
  <c r="E22" i="9"/>
  <c r="E11" i="8"/>
  <c r="G11" i="8"/>
  <c r="E12" i="8"/>
  <c r="G12" i="8" s="1"/>
  <c r="E13" i="8"/>
  <c r="G13" i="8"/>
  <c r="E14" i="8"/>
  <c r="G14" i="8"/>
  <c r="E15" i="8"/>
  <c r="G15" i="8" s="1"/>
  <c r="E16" i="8"/>
  <c r="G16" i="8"/>
  <c r="E17" i="8"/>
  <c r="G17" i="8"/>
  <c r="E18" i="8"/>
  <c r="G18" i="8" s="1"/>
  <c r="C24" i="8"/>
  <c r="E24" i="8" s="1"/>
  <c r="D24" i="8"/>
  <c r="E28" i="8"/>
  <c r="E12" i="7"/>
  <c r="H12" i="7"/>
  <c r="E13" i="7"/>
  <c r="H13" i="7"/>
  <c r="E14" i="7"/>
  <c r="H14" i="7"/>
  <c r="E15" i="7"/>
  <c r="H15" i="7"/>
  <c r="I15" i="7" s="1"/>
  <c r="K15" i="7" s="1"/>
  <c r="M15" i="7" s="1"/>
  <c r="E16" i="7"/>
  <c r="I16" i="7" s="1"/>
  <c r="K16" i="7" s="1"/>
  <c r="M16" i="7" s="1"/>
  <c r="H16" i="7"/>
  <c r="E17" i="7"/>
  <c r="H17" i="7"/>
  <c r="E18" i="7"/>
  <c r="H18" i="7"/>
  <c r="I18" i="7"/>
  <c r="K18" i="7" s="1"/>
  <c r="M18" i="7" s="1"/>
  <c r="E19" i="7"/>
  <c r="H19" i="7"/>
  <c r="I19" i="7"/>
  <c r="K19" i="7" s="1"/>
  <c r="M19" i="7" s="1"/>
  <c r="F12" i="6"/>
  <c r="H12" i="6"/>
  <c r="F13" i="6"/>
  <c r="H13" i="6" s="1"/>
  <c r="H14" i="6" s="1"/>
  <c r="F16" i="6"/>
  <c r="H16" i="6"/>
  <c r="H18" i="6" s="1"/>
  <c r="F17" i="6"/>
  <c r="H17" i="6" s="1"/>
  <c r="F20" i="6"/>
  <c r="H20" i="6"/>
  <c r="E12" i="5"/>
  <c r="G12" i="5"/>
  <c r="E13" i="5"/>
  <c r="E16" i="5" s="1"/>
  <c r="E14" i="5"/>
  <c r="G14" i="5" s="1"/>
  <c r="E15" i="5"/>
  <c r="G15" i="5" s="1"/>
  <c r="C16" i="5"/>
  <c r="D16" i="5"/>
  <c r="E18" i="5"/>
  <c r="G18" i="5"/>
  <c r="E19" i="5"/>
  <c r="E20" i="5"/>
  <c r="G20" i="5" s="1"/>
  <c r="E21" i="5"/>
  <c r="G21" i="5"/>
  <c r="C22" i="5"/>
  <c r="D22" i="5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3" i="4"/>
  <c r="E34" i="4"/>
  <c r="E35" i="4"/>
  <c r="E37" i="4"/>
  <c r="E38" i="4"/>
  <c r="E39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C55" i="4"/>
  <c r="C10" i="12" s="1"/>
  <c r="E22" i="3"/>
  <c r="E28" i="3"/>
  <c r="E36" i="3"/>
  <c r="E37" i="3"/>
  <c r="E38" i="3"/>
  <c r="E39" i="3"/>
  <c r="E48" i="3"/>
  <c r="E51" i="3"/>
  <c r="C21" i="2"/>
  <c r="C18" i="2"/>
  <c r="J19" i="10" l="1"/>
  <c r="E53" i="3"/>
  <c r="E57" i="4"/>
  <c r="C10" i="1" s="1"/>
  <c r="E40" i="3"/>
  <c r="F29" i="10"/>
  <c r="E22" i="5"/>
  <c r="I17" i="7"/>
  <c r="K17" i="7" s="1"/>
  <c r="M17" i="7" s="1"/>
  <c r="C19" i="12"/>
  <c r="C21" i="12" s="1"/>
  <c r="D25" i="8"/>
  <c r="I19" i="10"/>
  <c r="I12" i="7"/>
  <c r="K12" i="7" s="1"/>
  <c r="M12" i="7" s="1"/>
  <c r="M20" i="7" s="1"/>
  <c r="C13" i="1" s="1"/>
  <c r="E30" i="10"/>
  <c r="E31" i="10" s="1"/>
  <c r="I13" i="7"/>
  <c r="K13" i="7" s="1"/>
  <c r="M13" i="7" s="1"/>
  <c r="I14" i="7"/>
  <c r="K14" i="7" s="1"/>
  <c r="M14" i="7" s="1"/>
  <c r="G19" i="8"/>
  <c r="C14" i="1" s="1"/>
  <c r="H21" i="6"/>
  <c r="C12" i="1" s="1"/>
  <c r="I24" i="11"/>
  <c r="C25" i="8"/>
  <c r="E25" i="8" s="1"/>
  <c r="E27" i="8" s="1"/>
  <c r="E29" i="8" s="1"/>
  <c r="F29" i="8" s="1"/>
  <c r="G19" i="5"/>
  <c r="G22" i="5" s="1"/>
  <c r="G13" i="5"/>
  <c r="G16" i="5" s="1"/>
  <c r="C15" i="1" l="1"/>
  <c r="E31" i="3"/>
  <c r="E33" i="3" s="1"/>
  <c r="G23" i="5"/>
  <c r="C11" i="1" s="1"/>
  <c r="C16" i="1" l="1"/>
  <c r="E45" i="3"/>
  <c r="E54" i="3" s="1"/>
  <c r="C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</authors>
  <commentList>
    <comment ref="B8" authorId="0" shapeId="0" xr:uid="{55D73230-0286-483E-AC40-27E6ED9351E0}">
      <text>
        <r>
          <rPr>
            <sz val="9"/>
            <color indexed="81"/>
            <rFont val="Tahoma"/>
            <family val="2"/>
          </rPr>
          <t>Capital needs to be adjusted for changes in the actuarial liabilities determined in accordance with IFRS 17 requirements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C28" authorId="0" shapeId="0" xr:uid="{D9643A0F-81D2-49D1-8473-B33D6CCBF3A5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Moss</author>
  </authors>
  <commentList>
    <comment ref="B28" authorId="0" shapeId="0" xr:uid="{067EF72B-DC80-4BBE-AE15-D6EA021E6E8A}">
      <text>
        <r>
          <rPr>
            <sz val="9"/>
            <color indexed="81"/>
            <rFont val="Tahoma"/>
            <family val="2"/>
          </rPr>
          <t>Pulled from Quarterly Reporting Submission (QRS)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Moss</author>
  </authors>
  <commentList>
    <comment ref="B20" authorId="0" shapeId="0" xr:uid="{6A7B6B0F-4EE1-4B25-B85B-378F7822495C}">
      <text>
        <r>
          <rPr>
            <sz val="9"/>
            <color indexed="81"/>
            <rFont val="Tahoma"/>
            <family val="2"/>
          </rPr>
          <t>Pulled from Quarterly Reporting Submission (QRS)</t>
        </r>
      </text>
    </comment>
  </commentList>
</comments>
</file>

<file path=xl/sharedStrings.xml><?xml version="1.0" encoding="utf-8"?>
<sst xmlns="http://schemas.openxmlformats.org/spreadsheetml/2006/main" count="546" uniqueCount="329">
  <si>
    <t>Capital Required (Sum of Rows 1 to 8 - Row 9, floored at the minimum)</t>
  </si>
  <si>
    <t>Risk Adjustment</t>
  </si>
  <si>
    <t>Total Capital Available</t>
  </si>
  <si>
    <t>Regulatory Capital Ratio</t>
  </si>
  <si>
    <t>Contractual Service Margin</t>
  </si>
  <si>
    <t>Deductions</t>
  </si>
  <si>
    <t>Total Assets</t>
  </si>
  <si>
    <t>Regulatory Capital Available (Branch)</t>
  </si>
  <si>
    <t>Total Tier 2 Capital</t>
  </si>
  <si>
    <t>Net Tier 1 Capital</t>
  </si>
  <si>
    <t>Regulatory Capital Available (Domestic)</t>
  </si>
  <si>
    <t>Diversification Credit</t>
  </si>
  <si>
    <t>Other (specify below)</t>
  </si>
  <si>
    <t>Operational Risk Charge (10% of Capital Req)</t>
  </si>
  <si>
    <t>Catastrophe Risk Charge</t>
  </si>
  <si>
    <t>Outstanding Claims Risk Charge</t>
  </si>
  <si>
    <t>Premium Adequacy Risk Charge</t>
  </si>
  <si>
    <t>Foreign Currency Mismatch Risk Charge</t>
  </si>
  <si>
    <t>Off Balance Sheet Risk Charge</t>
  </si>
  <si>
    <t>Asset Default Risk Charge</t>
  </si>
  <si>
    <t>Regulatory Capital Requirement</t>
  </si>
  <si>
    <t>BAH$'000</t>
  </si>
  <si>
    <t>Form: Regulatory Capital Ratio</t>
  </si>
  <si>
    <t>Total Capital Available (Row 4 + Row 8 - Row 7)</t>
  </si>
  <si>
    <t>Net contractual service margin associated with title insurance contracts</t>
  </si>
  <si>
    <t>Add</t>
  </si>
  <si>
    <t>Total Deductions (Row 5 + Row 6)</t>
  </si>
  <si>
    <t>Other (specify)</t>
  </si>
  <si>
    <t>Total Liabilities and Reserves</t>
  </si>
  <si>
    <t>Less</t>
  </si>
  <si>
    <t>Total Assets (Sum of Rows 1 to 3)</t>
  </si>
  <si>
    <t>Other Assets</t>
  </si>
  <si>
    <t>Statutory Funds held in trust (s.45(4) Insurance Act 2005)</t>
  </si>
  <si>
    <t>Total initial deposit (s.43 Insurance Act 2005)</t>
  </si>
  <si>
    <t>Assets</t>
  </si>
  <si>
    <t>Form: Regulatory Capital Available</t>
  </si>
  <si>
    <t>Total Capital Available (Row 27 - Row 33)</t>
  </si>
  <si>
    <t>Total Deductions (Sum of Rows 28 to 32)</t>
  </si>
  <si>
    <t>Investment in financial subsidiaries</t>
  </si>
  <si>
    <t>Pension Plan assets</t>
  </si>
  <si>
    <t>Back to back placements</t>
  </si>
  <si>
    <t>Goodwill and other intangible assets</t>
  </si>
  <si>
    <r>
      <t xml:space="preserve">DEDUCTIONS - </t>
    </r>
    <r>
      <rPr>
        <sz val="11"/>
        <rFont val="Arial"/>
        <family val="2"/>
      </rPr>
      <t>refer Guideline 4 C</t>
    </r>
  </si>
  <si>
    <t>Total Tier 1 and 2 Capital (Sum of Rows 13 &amp; 26)</t>
  </si>
  <si>
    <t>Tier 2 Capital Allowed (Minimum of Row 13 &amp; 25)</t>
  </si>
  <si>
    <t>Total Tier 2 Capital (Row 19 + Row 24)</t>
  </si>
  <si>
    <t xml:space="preserve">Gross Tier 2B Capital (Sum of Rows 20 to 23 limited to 50% of Row 13) </t>
  </si>
  <si>
    <t>Other</t>
  </si>
  <si>
    <t>Other Debentures</t>
  </si>
  <si>
    <t>Subordinated Debt</t>
  </si>
  <si>
    <t>Preference Shares</t>
  </si>
  <si>
    <t>Tier 2B (Limited Life Instruments)</t>
  </si>
  <si>
    <t>Gross Tier 2A Capital (Sum of Rows 14 to 18)</t>
  </si>
  <si>
    <t>Unrealized gains on real estate (limited to 20% of Net Tier 1 Capital)</t>
  </si>
  <si>
    <t>Unrealized gains on assets (excluding gains on real estate)</t>
  </si>
  <si>
    <t>Hybrid Capital</t>
  </si>
  <si>
    <t>Preference Shares excluded in Tier 1 due to limit</t>
  </si>
  <si>
    <t>Tier 2A</t>
  </si>
  <si>
    <r>
      <t xml:space="preserve">Tier 2 Capital - </t>
    </r>
    <r>
      <rPr>
        <sz val="11"/>
        <rFont val="Arial"/>
        <family val="2"/>
      </rPr>
      <t>refer Guideline 4 B</t>
    </r>
  </si>
  <si>
    <r>
      <t xml:space="preserve">Net Tier 1 Capital </t>
    </r>
    <r>
      <rPr>
        <sz val="10"/>
        <rFont val="Arial"/>
        <family val="2"/>
      </rPr>
      <t>(must be in excess of minimum under Regulation 60)</t>
    </r>
    <r>
      <rPr>
        <b/>
        <sz val="10"/>
        <rFont val="Arial"/>
        <family val="2"/>
      </rPr>
      <t xml:space="preserve"> (Row 9 - Row 12)</t>
    </r>
  </si>
  <si>
    <t>Total Deductions (Sum of Rows 10 to 11)</t>
  </si>
  <si>
    <t>Unrealized gains on assets included in retained earnings or revaluation reserves</t>
  </si>
  <si>
    <r>
      <t xml:space="preserve">Deductions - </t>
    </r>
    <r>
      <rPr>
        <sz val="11"/>
        <rFont val="Arial"/>
        <family val="2"/>
      </rPr>
      <t>refer to Guideline 4 A(b)</t>
    </r>
  </si>
  <si>
    <t>Gross Tier 1 Capital (Sum of Rows 1 to 8)</t>
  </si>
  <si>
    <t>Other (including financial instruments specifically approved by the Commission)</t>
  </si>
  <si>
    <t>Non-controlling interest</t>
  </si>
  <si>
    <t>Revaluation reserves</t>
  </si>
  <si>
    <t>Preference shares (not to exceed 33% of Tier 1 Capital ex Pref Shares)</t>
  </si>
  <si>
    <t>Retained earnings</t>
  </si>
  <si>
    <t>Contributed surplus</t>
  </si>
  <si>
    <t>Ordinary shares</t>
  </si>
  <si>
    <r>
      <t xml:space="preserve">Tier 1 - </t>
    </r>
    <r>
      <rPr>
        <sz val="11"/>
        <rFont val="Arial"/>
        <family val="2"/>
      </rPr>
      <t>refer to Guideline 4 A (a)</t>
    </r>
  </si>
  <si>
    <t>Total Asset Default Risk Charge (Sum of Rows 1 to 41, Column C)</t>
  </si>
  <si>
    <t>Total Assets (Sum of Rows 1 to 41, Column A)</t>
  </si>
  <si>
    <t>Other assets</t>
  </si>
  <si>
    <t>Motor vehicles</t>
  </si>
  <si>
    <t>Leasehold improvements</t>
  </si>
  <si>
    <t>Computer software</t>
  </si>
  <si>
    <t>Office, furniture and fixtures</t>
  </si>
  <si>
    <t>Equipment and machinery</t>
  </si>
  <si>
    <t>Prepayments</t>
  </si>
  <si>
    <t>Accounts receivable</t>
  </si>
  <si>
    <t>Land and building (used in operations)</t>
  </si>
  <si>
    <t>Interest receivable on investments</t>
  </si>
  <si>
    <t>Over 60 days outstanding</t>
  </si>
  <si>
    <t>31 - 60 days outstanding</t>
  </si>
  <si>
    <t>0 - 30 days outstanding</t>
  </si>
  <si>
    <t>Premium receivables:</t>
  </si>
  <si>
    <t>Receivables from agents:</t>
  </si>
  <si>
    <t>Assets for insurance acquisition cash flows</t>
  </si>
  <si>
    <t>All other reinsurers</t>
  </si>
  <si>
    <t>Reinsurer at least investment grade rated (S&amp;P BBB- and above)</t>
  </si>
  <si>
    <t>Reinsurance contract held assets</t>
  </si>
  <si>
    <t>Other investments</t>
  </si>
  <si>
    <t>Investment in related parties if not financial subsidiary</t>
  </si>
  <si>
    <t>Mutual funds</t>
  </si>
  <si>
    <t>Mortgage loans - non-performing (overdue 90 days or more)</t>
  </si>
  <si>
    <t>Mortgage loans - performing</t>
  </si>
  <si>
    <t>Other debt instruments - non-listed</t>
  </si>
  <si>
    <t>Other debt instruments - listed</t>
  </si>
  <si>
    <t>Preferred shares - non-listed</t>
  </si>
  <si>
    <t>Preferred shares - listed</t>
  </si>
  <si>
    <t>Equity securities - non-listed</t>
  </si>
  <si>
    <t>Equity securities - listed</t>
  </si>
  <si>
    <t>Real estate / Investment Property</t>
  </si>
  <si>
    <t>Corporate bonds - non-listed</t>
  </si>
  <si>
    <t>Corporate bonds - listed</t>
  </si>
  <si>
    <t>Government corporation/agency bonds (not guaranteed)</t>
  </si>
  <si>
    <t>Government and government guaranteed securities</t>
  </si>
  <si>
    <t>Treasury notes/bonds</t>
  </si>
  <si>
    <t>Treasury bills</t>
  </si>
  <si>
    <t>Bank certificates of deposit</t>
  </si>
  <si>
    <t>Cash, bank balances and bank deposits</t>
  </si>
  <si>
    <t>Required Capital (A*B)</t>
  </si>
  <si>
    <t xml:space="preserve">Factor </t>
  </si>
  <si>
    <t>Amount</t>
  </si>
  <si>
    <t>C</t>
  </si>
  <si>
    <t>B</t>
  </si>
  <si>
    <t>A</t>
  </si>
  <si>
    <t>Note: Insurance receivables that are included in insurance contract liabilities should be included in the asset default risk charge calculation</t>
  </si>
  <si>
    <t>Form: Asset Default Risk Charge</t>
  </si>
  <si>
    <t>Insert rows for additional assets and liabilities, as required.</t>
  </si>
  <si>
    <t>Total Off Balance Sheet Risk Charge (Sum of Rows 1 &amp; 2)</t>
  </si>
  <si>
    <t>Total Off Balance Sheet Asset</t>
  </si>
  <si>
    <t>Liability 4</t>
  </si>
  <si>
    <t>Liability 3</t>
  </si>
  <si>
    <t>Liability 2</t>
  </si>
  <si>
    <t>Liability 1</t>
  </si>
  <si>
    <t>Off Balance Sheet Liability</t>
  </si>
  <si>
    <t>Asset 4</t>
  </si>
  <si>
    <t>Asset 3</t>
  </si>
  <si>
    <t>Asset 2</t>
  </si>
  <si>
    <t>Asset 1</t>
  </si>
  <si>
    <t>Off Balance Sheet Asset</t>
  </si>
  <si>
    <t>Required Capital (C*D)</t>
  </si>
  <si>
    <t>Net Assets A-B</t>
  </si>
  <si>
    <t>Adjustment for Collateral / Guarantee</t>
  </si>
  <si>
    <t>E</t>
  </si>
  <si>
    <t>D</t>
  </si>
  <si>
    <t>Form: Off Balance Sheet Risk Charge</t>
  </si>
  <si>
    <t>Insert rows for additional currencies, as required.</t>
  </si>
  <si>
    <t>Total Foreign Exchange Risk Charge (Row 1 + Row 2 - Row 3)</t>
  </si>
  <si>
    <t>Mismatch provision in policy liabilities</t>
  </si>
  <si>
    <t>Deduct</t>
  </si>
  <si>
    <t>Total rated BBB- and below</t>
  </si>
  <si>
    <t>Currency 2</t>
  </si>
  <si>
    <t>Currency 1</t>
  </si>
  <si>
    <r>
      <t>Countries rated BBB</t>
    </r>
    <r>
      <rPr>
        <b/>
        <vertAlign val="superscript"/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 xml:space="preserve"> and below</t>
    </r>
  </si>
  <si>
    <t>Total rated BBB and above</t>
  </si>
  <si>
    <t>Countries rated BBB and above</t>
  </si>
  <si>
    <t>$'000</t>
  </si>
  <si>
    <t>Required Capital (D*E)</t>
  </si>
  <si>
    <t>Factor</t>
  </si>
  <si>
    <t>Net Open Position in BAH$ (A-B)*C (absolute value)</t>
  </si>
  <si>
    <t>Exchange Rate used for conversion to Bahamas dollars</t>
  </si>
  <si>
    <t>Liabilities denominated in Currency</t>
  </si>
  <si>
    <t>Assets backing liabilities denominated in Currency</t>
  </si>
  <si>
    <t>Currency</t>
  </si>
  <si>
    <t>F</t>
  </si>
  <si>
    <t>Form: Foreign Currency Mismatch Risk Charge</t>
  </si>
  <si>
    <t>Total Premium Adequacy Risk Charge (Sum of Rows 1 to 8)</t>
  </si>
  <si>
    <t>Title</t>
  </si>
  <si>
    <t>Marine, Aviation and Transport</t>
  </si>
  <si>
    <t>Pecuniary Loss</t>
  </si>
  <si>
    <t>Liability</t>
  </si>
  <si>
    <t>Motor Vehicles</t>
  </si>
  <si>
    <t>Commercial Property</t>
  </si>
  <si>
    <t>Personal Property</t>
  </si>
  <si>
    <t>Total: Unexpired Coverage for Reinsurance Contracts Held 
D + E</t>
  </si>
  <si>
    <t>For groups that use the PAA to determine their ARC</t>
  </si>
  <si>
    <t>For groups that use the GMM to determine their ARC</t>
  </si>
  <si>
    <t>Total: Unexpired Coverage for Insurance Contracts Issued 
A + B</t>
  </si>
  <si>
    <t>For groups that use the PAA to determine their LRC</t>
  </si>
  <si>
    <t>For groups that use the GMM to determine their LRC</t>
  </si>
  <si>
    <t>Line of Business</t>
  </si>
  <si>
    <t>Risk Charge</t>
  </si>
  <si>
    <t>Risk Factor</t>
  </si>
  <si>
    <t>Greater of Total Net Unexpired Coverage (PAA) and Net Premiums Received (Past 12 mo.)</t>
  </si>
  <si>
    <t>Net Premiums Received (Past 12 mo.)</t>
  </si>
  <si>
    <t>Net Unexpired Coverage for Insurance Contract Liabilities
C - F</t>
  </si>
  <si>
    <t>Asset for Unexpired Coverage for Reinsurance Contracts Held  (Include discounting, if applicable, and exclude Risk Adjustment)</t>
  </si>
  <si>
    <t>Liability for Unexpired Coverage for Insurance Contracts Issued (Include discounting, if applicable, and exclude Risk Adjustment)</t>
  </si>
  <si>
    <t>K</t>
  </si>
  <si>
    <t>J</t>
  </si>
  <si>
    <t>I</t>
  </si>
  <si>
    <t>H</t>
  </si>
  <si>
    <t>G</t>
  </si>
  <si>
    <t>Form: Premium Adequacy Risk Charge</t>
  </si>
  <si>
    <t>Difference (Row 13 - Row 14)</t>
  </si>
  <si>
    <t>Financial statements</t>
  </si>
  <si>
    <t>Total</t>
  </si>
  <si>
    <t>Unexpired Coverage</t>
  </si>
  <si>
    <t>Incurred Claims</t>
  </si>
  <si>
    <t>Net Liability</t>
  </si>
  <si>
    <t>Asset</t>
  </si>
  <si>
    <t>Total Outstanding Claims Risk Charge (Sum of Rows 1 to 8)</t>
  </si>
  <si>
    <t>Net Liability for Incurred Claims
A - B</t>
  </si>
  <si>
    <t>Asset for Incurred Claims for Reinsurance Contracts Held less Risk Adjustment</t>
  </si>
  <si>
    <t>Liability for Incurred Claims for Insurance Contracts Issued less Risk Adjustment</t>
  </si>
  <si>
    <t>Form: Outstanding Claims Risk Charge</t>
  </si>
  <si>
    <r>
      <t>Total Catastrophe Risk Charge</t>
    </r>
    <r>
      <rPr>
        <sz val="10"/>
        <color theme="1"/>
        <rFont val="Arial"/>
        <family val="2"/>
      </rPr>
      <t xml:space="preserve"> - refer Guideline 5 F</t>
    </r>
  </si>
  <si>
    <t>Reinsurance (Marine/ Aviation / Transport)</t>
  </si>
  <si>
    <t>Reinsurance (Casualty)</t>
  </si>
  <si>
    <t>Reinsurance (Property)</t>
  </si>
  <si>
    <t>Miscellaneous / Other</t>
  </si>
  <si>
    <t>Assistance</t>
  </si>
  <si>
    <t>Legal Expense</t>
  </si>
  <si>
    <t>Credit</t>
  </si>
  <si>
    <t>Fire/Property</t>
  </si>
  <si>
    <t>Marine / Aviation / Transport</t>
  </si>
  <si>
    <t>Motor, Other</t>
  </si>
  <si>
    <t>Motor, 3rd-party</t>
  </si>
  <si>
    <t>Net Premiums</t>
  </si>
  <si>
    <t>Form: Catastrophe Risk Charge - Method 1</t>
  </si>
  <si>
    <t>Total Capital Provision Required</t>
  </si>
  <si>
    <t>Capital Provision</t>
  </si>
  <si>
    <t>Probable Maximum Loss less Reinsurance Collectable (Row 7 - Row 8)</t>
  </si>
  <si>
    <t>Reinsurance Collectable</t>
  </si>
  <si>
    <t>Probable Maximum Loss</t>
  </si>
  <si>
    <t>($'000)</t>
  </si>
  <si>
    <t>Earthquake</t>
  </si>
  <si>
    <t>Windstorm</t>
  </si>
  <si>
    <t>Particulars</t>
  </si>
  <si>
    <t>MARGIN REQUIRED FOR CATASTROPHES - MODEL-GENERATED METHOD</t>
  </si>
  <si>
    <t xml:space="preserve">*Relates ONLY to policies that provide benefits as a result of losses from a catastrophe </t>
  </si>
  <si>
    <t>Gross Aggregates (Sum of Rows 3 to 5)</t>
  </si>
  <si>
    <t>Facultative (Company Retains No Risk)</t>
  </si>
  <si>
    <t>Facultative (Company Retains Partial  Risk)</t>
  </si>
  <si>
    <t>Company's  Gross Net Aggregates</t>
  </si>
  <si>
    <t>Catastrophe Exposed Aggregates</t>
  </si>
  <si>
    <t>Reinsurance Collectable:</t>
  </si>
  <si>
    <t>Probable Maximum Loss:                                     (Windstorm - 250 year return period; Earthquake - 500 year return period)</t>
  </si>
  <si>
    <t>Other Lines*</t>
  </si>
  <si>
    <t>Motor*</t>
  </si>
  <si>
    <t>Property*</t>
  </si>
  <si>
    <t>Components</t>
  </si>
  <si>
    <t xml:space="preserve"> MODEL-GENERATED METHOD</t>
  </si>
  <si>
    <t>Form: Catastrophe Risk Charge - Method 2</t>
  </si>
  <si>
    <r>
      <t xml:space="preserve">** Net Premiums are to reflect the full deduction for reinsurance without application of the limit placed in Regulation 92 of the Insurance(General) Regulations, 2010. This amount </t>
    </r>
    <r>
      <rPr>
        <b/>
        <i/>
        <sz val="10"/>
        <color theme="1"/>
        <rFont val="Arial"/>
        <family val="2"/>
      </rPr>
      <t xml:space="preserve">should </t>
    </r>
    <r>
      <rPr>
        <i/>
        <sz val="10"/>
        <rFont val="Arial"/>
        <family val="2"/>
      </rPr>
      <t>reflect a deduction for catastrophe cover.</t>
    </r>
  </si>
  <si>
    <r>
      <t xml:space="preserve">*Net Premiums are to reflect the full deduction for reinsurance without application of the limit placed in Regulation 92 of the Insurance(General) Regulations, 2010. This amount </t>
    </r>
    <r>
      <rPr>
        <b/>
        <i/>
        <sz val="10"/>
        <color theme="1"/>
        <rFont val="Arial"/>
        <family val="2"/>
      </rPr>
      <t>should not</t>
    </r>
    <r>
      <rPr>
        <i/>
        <sz val="10"/>
        <rFont val="Arial"/>
        <family val="2"/>
      </rPr>
      <t xml:space="preserve"> reflect a deduction for catastrophe cover.</t>
    </r>
  </si>
  <si>
    <t>Total (Sum of Rows 1 to 12)</t>
  </si>
  <si>
    <t>%</t>
  </si>
  <si>
    <t>% Sum Insured Reinsured</t>
  </si>
  <si>
    <t>% Premiums Reinsured</t>
  </si>
  <si>
    <t>Net Sum Insured</t>
  </si>
  <si>
    <t>Net Premiums**</t>
  </si>
  <si>
    <t>Net Premiums*</t>
  </si>
  <si>
    <t>Gross Sum Insured</t>
  </si>
  <si>
    <t>Gross Premiums</t>
  </si>
  <si>
    <t>Please add additional lines if all lines of business are not covered</t>
  </si>
  <si>
    <t>Please fill in this information for all lines of business whether reinsured or not and also where fully reinsured</t>
  </si>
  <si>
    <t>Form: Reinsurance</t>
  </si>
  <si>
    <t>Explain the difference above, if any, here:</t>
  </si>
  <si>
    <t>Difference (Row 10 - Row 9)</t>
  </si>
  <si>
    <t>Total assets from financial statements</t>
  </si>
  <si>
    <t>Total (Sum of Rows 1 to 7 - Row 8)</t>
  </si>
  <si>
    <t>Insurance receivables included in the IFRS 17 insurance contract liability</t>
  </si>
  <si>
    <t>Assets excluded from available capital – Branches</t>
  </si>
  <si>
    <t xml:space="preserve">             Other (specify)</t>
  </si>
  <si>
    <t xml:space="preserve">             Investment in financial subsidiaries</t>
  </si>
  <si>
    <t xml:space="preserve">             Pension plan assets</t>
  </si>
  <si>
    <t xml:space="preserve">             Back to back placements</t>
  </si>
  <si>
    <t xml:space="preserve">             Goodwill and other intangible assets</t>
  </si>
  <si>
    <t>Assets excluded from available capital - Domestic Company</t>
  </si>
  <si>
    <t>Assets Included in calculation of required capital</t>
  </si>
  <si>
    <t>Reconciliation of Assets included in Asset Default Risk Charge with Balance Sheet</t>
  </si>
  <si>
    <t>Form: Disclosure Items</t>
  </si>
  <si>
    <t>Entity Name:</t>
  </si>
  <si>
    <t>Insurer Name</t>
  </si>
  <si>
    <t>Entity Type (Domestic / Branch):</t>
  </si>
  <si>
    <t>FOR THE QUARTER ENDED:</t>
  </si>
  <si>
    <r>
      <t xml:space="preserve">CAPITAL REQUIREMENT - </t>
    </r>
    <r>
      <rPr>
        <b/>
        <sz val="12"/>
        <color rgb="FFC00000"/>
        <rFont val="Arial"/>
        <family val="2"/>
      </rPr>
      <t>General Insurance</t>
    </r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</si>
  <si>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</si>
  <si>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</si>
  <si>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</si>
  <si>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</si>
  <si>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</si>
  <si>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</si>
  <si>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</si>
  <si>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</si>
  <si>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</si>
  <si>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</si>
  <si>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</si>
  <si>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</si>
  <si>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</si>
  <si>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</si>
  <si>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</si>
  <si>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</si>
  <si>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</si>
  <si>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</si>
  <si>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</si>
  <si>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</si>
  <si>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</si>
  <si>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</si>
  <si>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</si>
  <si>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</si>
  <si>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</si>
  <si>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</si>
  <si>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</si>
  <si>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</si>
  <si>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</si>
  <si>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</si>
  <si>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</si>
  <si>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</si>
  <si>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</si>
  <si>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</si>
  <si>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</si>
  <si>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</si>
  <si>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</si>
  <si>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</si>
  <si>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</si>
  <si>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</si>
  <si>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/>
  </si>
  <si>
    <t>Domestic</t>
  </si>
  <si>
    <t>Branch</t>
  </si>
  <si>
    <t>Method 1</t>
  </si>
  <si>
    <t>Method 2</t>
  </si>
  <si>
    <t>Reconciliation of the Net Liability for Incurred Claims and Unexpired Coverage with the Balance Sheet (BAH$'000)</t>
  </si>
  <si>
    <t>General Insurer</t>
  </si>
  <si>
    <t>Minimum Capital Requirement (BAH$'000)</t>
  </si>
  <si>
    <t>Total Capital Available (Row 21 + Row 22)</t>
  </si>
  <si>
    <t>Capital Surplus/Shortfall (Row 23 - Row 10)</t>
  </si>
  <si>
    <t>Capital Requirement Ratio (Row 23 / Row 10)</t>
  </si>
  <si>
    <t>Notes</t>
  </si>
  <si>
    <t>Catastrophic Risk Charge</t>
  </si>
  <si>
    <t>Capital Required by Cat Method</t>
  </si>
  <si>
    <t>Capital Ratio by Cat Method</t>
  </si>
  <si>
    <t>Capital Requirements by Cat Method</t>
  </si>
  <si>
    <t>Operational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</si>
</sst>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,##0.000"/>
    <numFmt numFmtId="167" formatCode="_-* #,##0.00_-;\-* #,##0.00_-;_-* &quot;-&quot;??_-;_-@_-"/>
  </numFmts>
  <fonts count="43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sz val="26"/>
      <color theme="1"/>
      <name val="Arial"/>
      <family val="2"/>
    </font>
    <font>
      <b/>
      <u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sz val="9"/>
      <color indexed="81"/>
      <name val="Tahoma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u/>
      <sz val="1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C00000"/>
      <name val="Arial"/>
      <family val="2"/>
    </font>
    <font>
      <b/>
      <sz val="14"/>
      <name val="Arial"/>
      <family val="2"/>
    </font>
    <font>
      <b/>
      <i/>
      <sz val="10"/>
      <color rgb="FFC0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360">
    <xf numFmtId="0" fontId="0" fillId="0" borderId="0" xfId="0"/>
    <xf numFmtId="0" fontId="4" fillId="0" borderId="0" xfId="2" applyFont="1"/>
    <xf numFmtId="0" fontId="4" fillId="0" borderId="0" xfId="3" applyFont="1"/>
    <xf numFmtId="9" fontId="6" fillId="2" borderId="1" xfId="1" applyFont="1" applyFill="1" applyBorder="1" applyAlignment="1">
      <alignment vertical="top"/>
    </xf>
    <xf numFmtId="0" fontId="6" fillId="0" borderId="2" xfId="4" applyFont="1" applyBorder="1" applyAlignment="1">
      <alignment vertical="top"/>
    </xf>
    <xf numFmtId="164" fontId="8" fillId="0" borderId="3" xfId="5" applyNumberFormat="1" applyFont="1" applyFill="1" applyBorder="1" applyAlignment="1" applyProtection="1">
      <alignment horizontal="right" vertical="top"/>
    </xf>
    <xf numFmtId="0" fontId="8" fillId="0" borderId="4" xfId="4" applyFont="1" applyBorder="1" applyAlignment="1">
      <alignment vertical="top"/>
    </xf>
    <xf numFmtId="164" fontId="6" fillId="3" borderId="3" xfId="5" applyNumberFormat="1" applyFont="1" applyFill="1" applyBorder="1" applyAlignment="1" applyProtection="1">
      <alignment horizontal="right" vertical="top"/>
    </xf>
    <xf numFmtId="0" fontId="6" fillId="0" borderId="4" xfId="4" applyFont="1" applyBorder="1" applyAlignment="1">
      <alignment vertical="top"/>
    </xf>
    <xf numFmtId="0" fontId="9" fillId="0" borderId="0" xfId="2" applyFont="1"/>
    <xf numFmtId="0" fontId="10" fillId="0" borderId="0" xfId="0" applyFont="1"/>
    <xf numFmtId="38" fontId="4" fillId="0" borderId="0" xfId="2" applyNumberFormat="1" applyFont="1"/>
    <xf numFmtId="9" fontId="4" fillId="0" borderId="0" xfId="6" applyFont="1" applyProtection="1"/>
    <xf numFmtId="0" fontId="11" fillId="0" borderId="0" xfId="3" applyFont="1"/>
    <xf numFmtId="0" fontId="11" fillId="0" borderId="0" xfId="2" applyFont="1" applyAlignment="1">
      <alignment horizontal="center"/>
    </xf>
    <xf numFmtId="0" fontId="8" fillId="0" borderId="4" xfId="4" applyFont="1" applyBorder="1" applyAlignment="1" applyProtection="1">
      <alignment vertical="top"/>
      <protection locked="0"/>
    </xf>
    <xf numFmtId="0" fontId="12" fillId="0" borderId="5" xfId="4" applyFont="1" applyBorder="1" applyAlignment="1">
      <alignment horizontal="right" vertical="top" wrapText="1"/>
    </xf>
    <xf numFmtId="0" fontId="12" fillId="0" borderId="0" xfId="4" applyFont="1" applyAlignment="1">
      <alignment vertical="top"/>
    </xf>
    <xf numFmtId="0" fontId="12" fillId="0" borderId="7" xfId="4" applyFont="1" applyBorder="1" applyAlignment="1">
      <alignment vertical="top"/>
    </xf>
    <xf numFmtId="0" fontId="12" fillId="0" borderId="8" xfId="4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" fillId="0" borderId="0" xfId="3"/>
    <xf numFmtId="0" fontId="6" fillId="0" borderId="9" xfId="4" applyFont="1" applyBorder="1" applyAlignment="1">
      <alignment vertical="top"/>
    </xf>
    <xf numFmtId="0" fontId="6" fillId="0" borderId="10" xfId="4" applyFont="1" applyBorder="1" applyAlignment="1">
      <alignment vertical="top"/>
    </xf>
    <xf numFmtId="164" fontId="6" fillId="3" borderId="1" xfId="5" applyNumberFormat="1" applyFont="1" applyFill="1" applyBorder="1" applyAlignment="1" applyProtection="1">
      <alignment horizontal="right" vertical="top"/>
    </xf>
    <xf numFmtId="0" fontId="6" fillId="0" borderId="11" xfId="4" applyFont="1" applyBorder="1" applyAlignment="1">
      <alignment vertical="top"/>
    </xf>
    <xf numFmtId="0" fontId="6" fillId="0" borderId="0" xfId="4" applyFont="1" applyAlignment="1">
      <alignment vertical="top" wrapText="1"/>
    </xf>
    <xf numFmtId="0" fontId="6" fillId="0" borderId="12" xfId="4" applyFont="1" applyBorder="1" applyAlignment="1">
      <alignment vertical="top"/>
    </xf>
    <xf numFmtId="164" fontId="8" fillId="0" borderId="3" xfId="5" applyNumberFormat="1" applyFont="1" applyFill="1" applyBorder="1" applyAlignment="1" applyProtection="1">
      <alignment horizontal="right" vertical="top"/>
      <protection locked="0"/>
    </xf>
    <xf numFmtId="0" fontId="11" fillId="0" borderId="13" xfId="0" applyFont="1" applyBorder="1"/>
    <xf numFmtId="0" fontId="11" fillId="0" borderId="0" xfId="0" applyFont="1"/>
    <xf numFmtId="0" fontId="14" fillId="0" borderId="14" xfId="3" applyFont="1" applyBorder="1" applyAlignment="1">
      <alignment horizontal="right"/>
    </xf>
    <xf numFmtId="0" fontId="12" fillId="0" borderId="15" xfId="4" applyFont="1" applyBorder="1" applyAlignment="1">
      <alignment vertical="top"/>
    </xf>
    <xf numFmtId="0" fontId="11" fillId="0" borderId="7" xfId="3" applyFont="1" applyBorder="1" applyAlignment="1">
      <alignment horizontal="right"/>
    </xf>
    <xf numFmtId="0" fontId="21" fillId="0" borderId="0" xfId="4" applyFont="1"/>
    <xf numFmtId="3" fontId="9" fillId="3" borderId="3" xfId="7" applyNumberFormat="1" applyFont="1" applyFill="1" applyBorder="1" applyAlignment="1" applyProtection="1">
      <alignment horizontal="right"/>
    </xf>
    <xf numFmtId="3" fontId="9" fillId="0" borderId="3" xfId="7" applyNumberFormat="1" applyFont="1" applyFill="1" applyBorder="1" applyAlignment="1" applyProtection="1">
      <alignment horizontal="right"/>
    </xf>
    <xf numFmtId="38" fontId="4" fillId="4" borderId="3" xfId="3" applyNumberFormat="1" applyFont="1" applyFill="1" applyBorder="1" applyAlignment="1" applyProtection="1">
      <alignment horizontal="right"/>
      <protection locked="0"/>
    </xf>
    <xf numFmtId="3" fontId="9" fillId="3" borderId="20" xfId="7" applyNumberFormat="1" applyFont="1" applyFill="1" applyBorder="1" applyAlignment="1" applyProtection="1">
      <alignment horizontal="right"/>
    </xf>
    <xf numFmtId="38" fontId="11" fillId="3" borderId="1" xfId="7" applyNumberFormat="1" applyFont="1" applyFill="1" applyBorder="1" applyAlignment="1" applyProtection="1">
      <alignment horizontal="right"/>
    </xf>
    <xf numFmtId="3" fontId="9" fillId="3" borderId="1" xfId="7" applyNumberFormat="1" applyFont="1" applyFill="1" applyBorder="1" applyAlignment="1" applyProtection="1">
      <alignment horizontal="right"/>
    </xf>
    <xf numFmtId="0" fontId="19" fillId="0" borderId="2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7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27" fillId="0" borderId="25" xfId="2" applyFont="1" applyBorder="1" applyAlignment="1">
      <alignment horizontal="center"/>
    </xf>
    <xf numFmtId="165" fontId="4" fillId="0" borderId="6" xfId="11" applyNumberFormat="1" applyFont="1" applyBorder="1" applyAlignment="1" applyProtection="1">
      <alignment horizontal="center" vertical="center"/>
    </xf>
    <xf numFmtId="0" fontId="9" fillId="0" borderId="6" xfId="10" applyFont="1" applyBorder="1" applyAlignment="1">
      <alignment horizontal="center" vertical="center" wrapText="1"/>
    </xf>
    <xf numFmtId="0" fontId="9" fillId="0" borderId="10" xfId="10" applyFont="1" applyBorder="1" applyAlignment="1">
      <alignment vertical="center"/>
    </xf>
    <xf numFmtId="0" fontId="12" fillId="0" borderId="6" xfId="4" applyFont="1" applyBorder="1" applyAlignment="1">
      <alignment horizontal="right" vertical="center" wrapText="1"/>
    </xf>
    <xf numFmtId="0" fontId="41" fillId="0" borderId="6" xfId="10" applyFont="1" applyBorder="1" applyAlignment="1">
      <alignment vertical="center"/>
    </xf>
    <xf numFmtId="38" fontId="42" fillId="0" borderId="0" xfId="2" applyNumberFormat="1" applyFont="1"/>
    <xf numFmtId="0" fontId="10" fillId="0" borderId="0" xfId="0" applyFont="1" applyAlignment="1">
      <alignment vertical="center"/>
    </xf>
    <xf numFmtId="0" fontId="8" fillId="0" borderId="4" xfId="4" applyFont="1" applyBorder="1" applyAlignment="1">
      <alignment vertical="center"/>
    </xf>
    <xf numFmtId="164" fontId="8" fillId="6" borderId="3" xfId="5" applyNumberFormat="1" applyFont="1" applyFill="1" applyBorder="1" applyAlignment="1" applyProtection="1">
      <alignment horizontal="right" vertical="top"/>
      <protection locked="0"/>
    </xf>
    <xf numFmtId="164" fontId="6" fillId="6" borderId="6" xfId="5" applyNumberFormat="1" applyFont="1" applyFill="1" applyBorder="1" applyAlignment="1" applyProtection="1">
      <alignment horizontal="right" vertical="top"/>
      <protection locked="0"/>
    </xf>
    <xf numFmtId="38" fontId="4" fillId="6" borderId="5" xfId="3" applyNumberFormat="1" applyFont="1" applyFill="1" applyBorder="1" applyProtection="1">
      <protection locked="0"/>
    </xf>
    <xf numFmtId="9" fontId="14" fillId="6" borderId="22" xfId="3" applyNumberFormat="1" applyFont="1" applyFill="1" applyBorder="1" applyAlignment="1" applyProtection="1">
      <alignment horizontal="left" indent="3"/>
      <protection locked="0"/>
    </xf>
    <xf numFmtId="3" fontId="4" fillId="6" borderId="30" xfId="7" applyNumberFormat="1" applyFont="1" applyFill="1" applyBorder="1" applyAlignment="1" applyProtection="1">
      <alignment horizontal="right"/>
      <protection locked="0"/>
    </xf>
    <xf numFmtId="164" fontId="8" fillId="7" borderId="3" xfId="5" applyNumberFormat="1" applyFont="1" applyFill="1" applyBorder="1" applyAlignment="1" applyProtection="1">
      <alignment horizontal="right" vertical="top"/>
    </xf>
    <xf numFmtId="3" fontId="4" fillId="6" borderId="4" xfId="7" applyNumberFormat="1" applyFont="1" applyFill="1" applyBorder="1" applyAlignment="1" applyProtection="1">
      <alignment horizontal="right"/>
      <protection locked="0"/>
    </xf>
    <xf numFmtId="3" fontId="4" fillId="6" borderId="3" xfId="7" applyNumberFormat="1" applyFont="1" applyFill="1" applyBorder="1" applyAlignment="1" applyProtection="1">
      <alignment horizontal="right"/>
      <protection locked="0"/>
    </xf>
    <xf numFmtId="165" fontId="4" fillId="6" borderId="3" xfId="7" applyNumberFormat="1" applyFont="1" applyFill="1" applyBorder="1" applyAlignment="1" applyProtection="1">
      <alignment horizontal="right"/>
      <protection locked="0"/>
    </xf>
    <xf numFmtId="164" fontId="8" fillId="7" borderId="3" xfId="5" applyNumberFormat="1" applyFont="1" applyFill="1" applyBorder="1" applyAlignment="1" applyProtection="1">
      <alignment horizontal="right" vertical="center"/>
      <protection locked="0"/>
    </xf>
    <xf numFmtId="3" fontId="4" fillId="6" borderId="20" xfId="7" applyNumberFormat="1" applyFont="1" applyFill="1" applyBorder="1" applyAlignment="1" applyProtection="1">
      <alignment horizontal="right"/>
      <protection locked="0"/>
    </xf>
    <xf numFmtId="3" fontId="4" fillId="6" borderId="21" xfId="7" applyNumberFormat="1" applyFont="1" applyFill="1" applyBorder="1" applyAlignment="1" applyProtection="1">
      <alignment horizontal="right"/>
      <protection locked="0"/>
    </xf>
    <xf numFmtId="164" fontId="6" fillId="3" borderId="1" xfId="5" applyNumberFormat="1" applyFont="1" applyFill="1" applyBorder="1" applyAlignment="1" applyProtection="1">
      <alignment vertical="top"/>
    </xf>
    <xf numFmtId="164" fontId="8" fillId="7" borderId="3" xfId="5" applyNumberFormat="1" applyFont="1" applyFill="1" applyBorder="1" applyAlignment="1" applyProtection="1">
      <alignment vertical="top"/>
    </xf>
    <xf numFmtId="3" fontId="4" fillId="7" borderId="3" xfId="7" applyNumberFormat="1" applyFont="1" applyFill="1" applyBorder="1" applyAlignment="1" applyProtection="1">
      <alignment horizontal="right"/>
    </xf>
    <xf numFmtId="166" fontId="4" fillId="7" borderId="20" xfId="7" applyNumberFormat="1" applyFont="1" applyFill="1" applyBorder="1" applyAlignment="1" applyProtection="1">
      <alignment horizontal="right"/>
    </xf>
    <xf numFmtId="166" fontId="4" fillId="7" borderId="3" xfId="7" applyNumberFormat="1" applyFont="1" applyFill="1" applyBorder="1" applyAlignment="1" applyProtection="1">
      <alignment horizontal="right"/>
    </xf>
    <xf numFmtId="166" fontId="4" fillId="0" borderId="3" xfId="7" applyNumberFormat="1" applyFont="1" applyFill="1" applyBorder="1" applyAlignment="1" applyProtection="1">
      <alignment horizontal="right"/>
    </xf>
    <xf numFmtId="3" fontId="4" fillId="0" borderId="3" xfId="7" applyNumberFormat="1" applyFont="1" applyFill="1" applyBorder="1" applyAlignment="1" applyProtection="1">
      <alignment horizontal="right"/>
    </xf>
    <xf numFmtId="38" fontId="11" fillId="3" borderId="16" xfId="7" applyNumberFormat="1" applyFont="1" applyFill="1" applyBorder="1" applyAlignment="1" applyProtection="1">
      <alignment horizontal="right"/>
    </xf>
    <xf numFmtId="166" fontId="4" fillId="0" borderId="32" xfId="7" applyNumberFormat="1" applyFont="1" applyFill="1" applyBorder="1" applyAlignment="1" applyProtection="1">
      <alignment horizontal="right"/>
    </xf>
    <xf numFmtId="3" fontId="4" fillId="0" borderId="15" xfId="7" applyNumberFormat="1" applyFont="1" applyFill="1" applyBorder="1" applyAlignment="1" applyProtection="1">
      <alignment horizontal="right"/>
    </xf>
    <xf numFmtId="166" fontId="4" fillId="0" borderId="1" xfId="7" applyNumberFormat="1" applyFont="1" applyFill="1" applyBorder="1" applyAlignment="1" applyProtection="1">
      <alignment horizontal="right"/>
    </xf>
    <xf numFmtId="3" fontId="4" fillId="0" borderId="1" xfId="7" applyNumberFormat="1" applyFont="1" applyFill="1" applyBorder="1" applyAlignment="1" applyProtection="1">
      <alignment horizontal="right"/>
    </xf>
    <xf numFmtId="3" fontId="4" fillId="6" borderId="32" xfId="7" applyNumberFormat="1" applyFont="1" applyFill="1" applyBorder="1" applyAlignment="1" applyProtection="1">
      <alignment horizontal="right"/>
      <protection locked="0"/>
    </xf>
    <xf numFmtId="3" fontId="4" fillId="6" borderId="19" xfId="7" applyNumberFormat="1" applyFont="1" applyFill="1" applyBorder="1" applyAlignment="1" applyProtection="1">
      <alignment horizontal="right"/>
      <protection locked="0"/>
    </xf>
    <xf numFmtId="164" fontId="8" fillId="6" borderId="30" xfId="5" applyNumberFormat="1" applyFont="1" applyFill="1" applyBorder="1" applyAlignment="1" applyProtection="1">
      <alignment horizontal="right" vertical="top"/>
      <protection locked="0"/>
    </xf>
    <xf numFmtId="164" fontId="8" fillId="0" borderId="30" xfId="5" applyNumberFormat="1" applyFont="1" applyFill="1" applyBorder="1" applyAlignment="1" applyProtection="1">
      <alignment horizontal="right" vertical="top"/>
    </xf>
    <xf numFmtId="164" fontId="8" fillId="0" borderId="32" xfId="5" applyNumberFormat="1" applyFont="1" applyFill="1" applyBorder="1" applyAlignment="1" applyProtection="1">
      <alignment horizontal="right" vertical="top"/>
    </xf>
    <xf numFmtId="38" fontId="11" fillId="8" borderId="3" xfId="8" applyNumberFormat="1" applyFont="1" applyFill="1" applyBorder="1" applyProtection="1">
      <protection locked="0"/>
    </xf>
    <xf numFmtId="38" fontId="4" fillId="0" borderId="16" xfId="2" applyNumberFormat="1" applyFont="1" applyBorder="1" applyAlignment="1">
      <alignment horizontal="center"/>
    </xf>
    <xf numFmtId="0" fontId="9" fillId="6" borderId="26" xfId="3" applyFont="1" applyFill="1" applyBorder="1" applyAlignment="1" applyProtection="1">
      <alignment vertical="center"/>
      <protection locked="0"/>
    </xf>
    <xf numFmtId="0" fontId="4" fillId="6" borderId="35" xfId="10" applyFont="1" applyFill="1" applyBorder="1" applyAlignment="1" applyProtection="1">
      <alignment vertical="center"/>
      <protection locked="0"/>
    </xf>
    <xf numFmtId="0" fontId="4" fillId="6" borderId="24" xfId="3" applyFont="1" applyFill="1" applyBorder="1" applyAlignment="1" applyProtection="1">
      <alignment vertical="center"/>
      <protection locked="0"/>
    </xf>
    <xf numFmtId="0" fontId="4" fillId="6" borderId="22" xfId="3" applyFont="1" applyFill="1" applyBorder="1" applyAlignment="1" applyProtection="1">
      <alignment vertical="center"/>
      <protection locked="0"/>
    </xf>
    <xf numFmtId="0" fontId="4" fillId="6" borderId="0" xfId="3" applyFont="1" applyFill="1" applyAlignment="1" applyProtection="1">
      <alignment vertical="center"/>
      <protection locked="0"/>
    </xf>
    <xf numFmtId="0" fontId="4" fillId="6" borderId="14" xfId="10" applyFont="1" applyFill="1" applyBorder="1" applyAlignment="1" applyProtection="1">
      <alignment vertical="center"/>
      <protection locked="0"/>
    </xf>
    <xf numFmtId="0" fontId="4" fillId="6" borderId="22" xfId="10" applyFont="1" applyFill="1" applyBorder="1" applyAlignment="1" applyProtection="1">
      <alignment vertical="center"/>
      <protection locked="0"/>
    </xf>
    <xf numFmtId="0" fontId="4" fillId="6" borderId="0" xfId="10" applyFont="1" applyFill="1" applyAlignment="1" applyProtection="1">
      <alignment vertical="center"/>
      <protection locked="0"/>
    </xf>
    <xf numFmtId="0" fontId="4" fillId="6" borderId="17" xfId="10" applyFont="1" applyFill="1" applyBorder="1" applyAlignment="1" applyProtection="1">
      <alignment vertical="center"/>
      <protection locked="0"/>
    </xf>
    <xf numFmtId="0" fontId="4" fillId="6" borderId="11" xfId="10" applyFont="1" applyFill="1" applyBorder="1" applyAlignment="1" applyProtection="1">
      <alignment vertical="center"/>
      <protection locked="0"/>
    </xf>
    <xf numFmtId="0" fontId="4" fillId="6" borderId="27" xfId="10" applyFont="1" applyFill="1" applyBorder="1" applyAlignment="1" applyProtection="1">
      <alignment vertical="center"/>
      <protection locked="0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14" fontId="10" fillId="6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3" applyFont="1"/>
    <xf numFmtId="0" fontId="20" fillId="0" borderId="0" xfId="3" applyFont="1"/>
    <xf numFmtId="0" fontId="10" fillId="0" borderId="0" xfId="0" applyFont="1" applyAlignment="1">
      <alignment horizontal="right"/>
    </xf>
    <xf numFmtId="0" fontId="12" fillId="0" borderId="41" xfId="4" applyFont="1" applyBorder="1" applyAlignment="1">
      <alignment vertical="top"/>
    </xf>
    <xf numFmtId="0" fontId="10" fillId="0" borderId="35" xfId="3" applyFont="1" applyBorder="1"/>
    <xf numFmtId="0" fontId="22" fillId="0" borderId="26" xfId="3" applyFont="1" applyBorder="1"/>
    <xf numFmtId="0" fontId="14" fillId="0" borderId="25" xfId="3" applyFont="1" applyBorder="1" applyAlignment="1">
      <alignment horizontal="center"/>
    </xf>
    <xf numFmtId="0" fontId="10" fillId="0" borderId="24" xfId="3" applyFont="1" applyBorder="1" applyAlignment="1">
      <alignment horizontal="right"/>
    </xf>
    <xf numFmtId="0" fontId="10" fillId="0" borderId="26" xfId="3" applyFont="1" applyBorder="1"/>
    <xf numFmtId="0" fontId="11" fillId="0" borderId="26" xfId="3" applyFont="1" applyBorder="1"/>
    <xf numFmtId="0" fontId="14" fillId="0" borderId="24" xfId="3" applyFont="1" applyBorder="1" applyAlignment="1">
      <alignment horizontal="right"/>
    </xf>
    <xf numFmtId="0" fontId="8" fillId="0" borderId="21" xfId="4" applyFont="1" applyBorder="1" applyAlignment="1">
      <alignment vertical="top"/>
    </xf>
    <xf numFmtId="0" fontId="14" fillId="0" borderId="20" xfId="3" applyFont="1" applyBorder="1" applyAlignment="1">
      <alignment vertical="top"/>
    </xf>
    <xf numFmtId="0" fontId="14" fillId="0" borderId="22" xfId="3" applyFont="1" applyBorder="1" applyAlignment="1">
      <alignment horizontal="left" indent="3"/>
    </xf>
    <xf numFmtId="0" fontId="14" fillId="0" borderId="5" xfId="3" applyFont="1" applyBorder="1" applyAlignment="1">
      <alignment horizontal="center"/>
    </xf>
    <xf numFmtId="0" fontId="6" fillId="0" borderId="21" xfId="4" applyFont="1" applyBorder="1" applyAlignment="1">
      <alignment vertical="top"/>
    </xf>
    <xf numFmtId="0" fontId="11" fillId="0" borderId="20" xfId="3" applyFont="1" applyBorder="1" applyAlignment="1">
      <alignment vertical="top"/>
    </xf>
    <xf numFmtId="0" fontId="20" fillId="0" borderId="22" xfId="3" applyFont="1" applyBorder="1"/>
    <xf numFmtId="38" fontId="24" fillId="0" borderId="0" xfId="3" applyNumberFormat="1" applyFont="1" applyAlignment="1">
      <alignment horizontal="left"/>
    </xf>
    <xf numFmtId="0" fontId="10" fillId="0" borderId="22" xfId="3" applyFont="1" applyBorder="1"/>
    <xf numFmtId="0" fontId="11" fillId="0" borderId="22" xfId="3" applyFont="1" applyBorder="1" applyAlignment="1">
      <alignment vertical="top"/>
    </xf>
    <xf numFmtId="0" fontId="22" fillId="0" borderId="22" xfId="3" applyFont="1" applyBorder="1"/>
    <xf numFmtId="0" fontId="8" fillId="0" borderId="19" xfId="4" applyFont="1" applyBorder="1" applyAlignment="1">
      <alignment vertical="top"/>
    </xf>
    <xf numFmtId="0" fontId="14" fillId="0" borderId="18" xfId="3" applyFont="1" applyBorder="1" applyAlignment="1">
      <alignment vertical="top"/>
    </xf>
    <xf numFmtId="0" fontId="14" fillId="0" borderId="17" xfId="3" applyFont="1" applyBorder="1"/>
    <xf numFmtId="0" fontId="14" fillId="0" borderId="16" xfId="3" applyFont="1" applyBorder="1" applyAlignment="1">
      <alignment horizontal="center"/>
    </xf>
    <xf numFmtId="164" fontId="8" fillId="7" borderId="1" xfId="5" applyNumberFormat="1" applyFont="1" applyFill="1" applyBorder="1" applyAlignment="1" applyProtection="1">
      <alignment horizontal="right" vertical="top"/>
    </xf>
    <xf numFmtId="164" fontId="8" fillId="7" borderId="32" xfId="5" applyNumberFormat="1" applyFont="1" applyFill="1" applyBorder="1" applyAlignment="1" applyProtection="1">
      <alignment horizontal="right" vertical="top"/>
    </xf>
    <xf numFmtId="0" fontId="10" fillId="0" borderId="23" xfId="3" applyFont="1" applyBorder="1"/>
    <xf numFmtId="0" fontId="11" fillId="0" borderId="0" xfId="3" applyFont="1" applyAlignment="1">
      <alignment horizontal="left" indent="3"/>
    </xf>
    <xf numFmtId="38" fontId="23" fillId="0" borderId="0" xfId="3" applyNumberFormat="1" applyFont="1" applyAlignment="1">
      <alignment horizontal="center"/>
    </xf>
    <xf numFmtId="0" fontId="14" fillId="0" borderId="22" xfId="3" applyFont="1" applyBorder="1"/>
    <xf numFmtId="0" fontId="11" fillId="0" borderId="22" xfId="3" applyFont="1" applyBorder="1" applyAlignment="1">
      <alignment horizontal="left" indent="3"/>
    </xf>
    <xf numFmtId="0" fontId="11" fillId="0" borderId="0" xfId="3" applyFont="1" applyAlignment="1">
      <alignment vertical="top"/>
    </xf>
    <xf numFmtId="0" fontId="11" fillId="0" borderId="22" xfId="3" applyFont="1" applyBorder="1"/>
    <xf numFmtId="0" fontId="11" fillId="0" borderId="17" xfId="3" applyFont="1" applyBorder="1"/>
    <xf numFmtId="164" fontId="8" fillId="7" borderId="30" xfId="5" applyNumberFormat="1" applyFont="1" applyFill="1" applyBorder="1" applyAlignment="1" applyProtection="1">
      <alignment horizontal="right" vertical="top"/>
    </xf>
    <xf numFmtId="0" fontId="11" fillId="0" borderId="20" xfId="3" applyFont="1" applyBorder="1"/>
    <xf numFmtId="0" fontId="20" fillId="0" borderId="5" xfId="3" applyFont="1" applyBorder="1"/>
    <xf numFmtId="0" fontId="6" fillId="0" borderId="19" xfId="4" applyFont="1" applyBorder="1" applyAlignment="1">
      <alignment vertical="top"/>
    </xf>
    <xf numFmtId="0" fontId="11" fillId="0" borderId="18" xfId="3" applyFont="1" applyBorder="1"/>
    <xf numFmtId="0" fontId="11" fillId="0" borderId="17" xfId="3" quotePrefix="1" applyFont="1" applyBorder="1"/>
    <xf numFmtId="0" fontId="11" fillId="0" borderId="6" xfId="3" applyFont="1" applyBorder="1" applyAlignment="1">
      <alignment vertical="top"/>
    </xf>
    <xf numFmtId="0" fontId="11" fillId="0" borderId="10" xfId="3" quotePrefix="1" applyFont="1" applyBorder="1"/>
    <xf numFmtId="0" fontId="14" fillId="0" borderId="6" xfId="3" applyFont="1" applyBorder="1" applyAlignment="1">
      <alignment horizontal="center"/>
    </xf>
    <xf numFmtId="0" fontId="15" fillId="0" borderId="0" xfId="3" applyFont="1"/>
    <xf numFmtId="0" fontId="15" fillId="0" borderId="0" xfId="3" applyFont="1" applyAlignment="1">
      <alignment horizontal="center"/>
    </xf>
    <xf numFmtId="0" fontId="4" fillId="6" borderId="35" xfId="3" applyFont="1" applyFill="1" applyBorder="1" applyAlignment="1" applyProtection="1">
      <alignment vertical="center"/>
      <protection locked="0"/>
    </xf>
    <xf numFmtId="0" fontId="28" fillId="0" borderId="0" xfId="3" applyFont="1"/>
    <xf numFmtId="0" fontId="4" fillId="0" borderId="7" xfId="3" applyFont="1" applyBorder="1"/>
    <xf numFmtId="0" fontId="10" fillId="0" borderId="6" xfId="3" applyFont="1" applyBorder="1" applyAlignment="1">
      <alignment horizontal="right" wrapText="1"/>
    </xf>
    <xf numFmtId="0" fontId="10" fillId="0" borderId="7" xfId="3" applyFont="1" applyBorder="1" applyAlignment="1">
      <alignment horizontal="right" wrapText="1"/>
    </xf>
    <xf numFmtId="0" fontId="10" fillId="0" borderId="10" xfId="3" applyFont="1" applyBorder="1"/>
    <xf numFmtId="0" fontId="10" fillId="0" borderId="7" xfId="3" applyFont="1" applyBorder="1" applyAlignment="1">
      <alignment horizontal="center" wrapText="1"/>
    </xf>
    <xf numFmtId="0" fontId="8" fillId="0" borderId="12" xfId="4" applyFont="1" applyBorder="1" applyAlignment="1">
      <alignment vertical="top"/>
    </xf>
    <xf numFmtId="0" fontId="10" fillId="0" borderId="14" xfId="3" applyFont="1" applyBorder="1" applyAlignment="1">
      <alignment horizontal="center" wrapText="1"/>
    </xf>
    <xf numFmtId="0" fontId="10" fillId="0" borderId="5" xfId="3" applyFont="1" applyBorder="1" applyAlignment="1">
      <alignment horizontal="right" wrapText="1"/>
    </xf>
    <xf numFmtId="0" fontId="10" fillId="0" borderId="14" xfId="3" applyFont="1" applyBorder="1" applyAlignment="1">
      <alignment horizontal="right" wrapText="1"/>
    </xf>
    <xf numFmtId="0" fontId="4" fillId="0" borderId="20" xfId="3" applyFont="1" applyBorder="1" applyAlignment="1">
      <alignment vertical="top"/>
    </xf>
    <xf numFmtId="4" fontId="4" fillId="0" borderId="3" xfId="7" applyNumberFormat="1" applyFont="1" applyBorder="1" applyAlignment="1" applyProtection="1">
      <alignment horizontal="right"/>
    </xf>
    <xf numFmtId="3" fontId="4" fillId="0" borderId="20" xfId="3" applyNumberFormat="1" applyFont="1" applyBorder="1" applyAlignment="1">
      <alignment horizontal="right"/>
    </xf>
    <xf numFmtId="3" fontId="4" fillId="0" borderId="30" xfId="7" applyNumberFormat="1" applyFont="1" applyFill="1" applyBorder="1" applyAlignment="1" applyProtection="1">
      <alignment horizontal="right"/>
    </xf>
    <xf numFmtId="0" fontId="27" fillId="0" borderId="20" xfId="3" applyFont="1" applyBorder="1" applyAlignment="1">
      <alignment horizontal="right" vertical="top"/>
    </xf>
    <xf numFmtId="0" fontId="9" fillId="0" borderId="20" xfId="3" applyFont="1" applyBorder="1" applyAlignment="1">
      <alignment vertical="top"/>
    </xf>
    <xf numFmtId="0" fontId="4" fillId="0" borderId="13" xfId="3" applyFont="1" applyBorder="1" applyAlignment="1">
      <alignment vertical="top"/>
    </xf>
    <xf numFmtId="3" fontId="4" fillId="0" borderId="29" xfId="3" applyNumberFormat="1" applyFont="1" applyBorder="1" applyAlignment="1">
      <alignment horizontal="right"/>
    </xf>
    <xf numFmtId="3" fontId="4" fillId="0" borderId="28" xfId="3" applyNumberFormat="1" applyFont="1" applyBorder="1" applyAlignment="1">
      <alignment horizontal="right"/>
    </xf>
    <xf numFmtId="0" fontId="9" fillId="0" borderId="27" xfId="3" applyFont="1" applyBorder="1" applyAlignment="1">
      <alignment vertical="top"/>
    </xf>
    <xf numFmtId="3" fontId="4" fillId="0" borderId="16" xfId="3" applyNumberFormat="1" applyFont="1" applyBorder="1" applyAlignment="1">
      <alignment horizontal="right"/>
    </xf>
    <xf numFmtId="3" fontId="9" fillId="3" borderId="18" xfId="3" applyNumberFormat="1" applyFont="1" applyFill="1" applyBorder="1" applyAlignment="1">
      <alignment horizontal="right"/>
    </xf>
    <xf numFmtId="0" fontId="26" fillId="0" borderId="0" xfId="3" applyFont="1"/>
    <xf numFmtId="3" fontId="4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center"/>
    </xf>
    <xf numFmtId="0" fontId="12" fillId="0" borderId="10" xfId="4" applyFont="1" applyBorder="1" applyAlignment="1">
      <alignment vertical="top"/>
    </xf>
    <xf numFmtId="0" fontId="15" fillId="0" borderId="7" xfId="3" applyFont="1" applyBorder="1"/>
    <xf numFmtId="0" fontId="0" fillId="0" borderId="22" xfId="0" applyBorder="1"/>
    <xf numFmtId="0" fontId="18" fillId="0" borderId="22" xfId="3" applyFont="1" applyBorder="1" applyAlignment="1">
      <alignment vertical="top"/>
    </xf>
    <xf numFmtId="0" fontId="4" fillId="0" borderId="31" xfId="3" applyFont="1" applyBorder="1" applyAlignment="1">
      <alignment vertical="top"/>
    </xf>
    <xf numFmtId="0" fontId="4" fillId="0" borderId="5" xfId="3" applyFont="1" applyBorder="1" applyAlignment="1">
      <alignment horizontal="right"/>
    </xf>
    <xf numFmtId="0" fontId="4" fillId="0" borderId="30" xfId="3" applyFont="1" applyBorder="1" applyAlignment="1">
      <alignment horizontal="right"/>
    </xf>
    <xf numFmtId="0" fontId="4" fillId="0" borderId="14" xfId="3" applyFont="1" applyBorder="1" applyAlignment="1">
      <alignment horizontal="right"/>
    </xf>
    <xf numFmtId="3" fontId="4" fillId="0" borderId="3" xfId="3" applyNumberFormat="1" applyFont="1" applyBorder="1" applyAlignment="1">
      <alignment horizontal="right"/>
    </xf>
    <xf numFmtId="0" fontId="18" fillId="0" borderId="42" xfId="3" applyFont="1" applyBorder="1" applyAlignment="1">
      <alignment vertical="top"/>
    </xf>
    <xf numFmtId="0" fontId="4" fillId="0" borderId="14" xfId="3" applyFont="1" applyBorder="1" applyAlignment="1">
      <alignment vertical="top"/>
    </xf>
    <xf numFmtId="0" fontId="9" fillId="0" borderId="14" xfId="3" applyFont="1" applyBorder="1" applyAlignment="1">
      <alignment vertical="top"/>
    </xf>
    <xf numFmtId="0" fontId="6" fillId="0" borderId="17" xfId="4" applyFont="1" applyBorder="1" applyAlignment="1">
      <alignment vertical="top"/>
    </xf>
    <xf numFmtId="0" fontId="9" fillId="0" borderId="18" xfId="3" applyFont="1" applyBorder="1" applyAlignment="1">
      <alignment vertical="top"/>
    </xf>
    <xf numFmtId="3" fontId="4" fillId="0" borderId="1" xfId="3" applyNumberFormat="1" applyFont="1" applyBorder="1" applyAlignment="1">
      <alignment horizontal="right"/>
    </xf>
    <xf numFmtId="0" fontId="30" fillId="0" borderId="0" xfId="0" applyFont="1"/>
    <xf numFmtId="0" fontId="13" fillId="0" borderId="7" xfId="3" applyFont="1" applyBorder="1"/>
    <xf numFmtId="0" fontId="10" fillId="0" borderId="10" xfId="3" applyFont="1" applyBorder="1" applyAlignment="1">
      <alignment horizontal="right"/>
    </xf>
    <xf numFmtId="0" fontId="10" fillId="0" borderId="6" xfId="3" applyFont="1" applyBorder="1" applyAlignment="1">
      <alignment horizontal="right"/>
    </xf>
    <xf numFmtId="0" fontId="10" fillId="0" borderId="9" xfId="3" applyFont="1" applyBorder="1" applyAlignment="1">
      <alignment horizontal="right"/>
    </xf>
    <xf numFmtId="0" fontId="10" fillId="0" borderId="7" xfId="3" applyFont="1" applyBorder="1" applyAlignment="1">
      <alignment horizontal="right"/>
    </xf>
    <xf numFmtId="0" fontId="10" fillId="0" borderId="27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right" vertical="center" wrapText="1"/>
    </xf>
    <xf numFmtId="0" fontId="10" fillId="0" borderId="16" xfId="3" applyFont="1" applyBorder="1" applyAlignment="1">
      <alignment horizontal="right" vertical="center" wrapText="1"/>
    </xf>
    <xf numFmtId="0" fontId="10" fillId="0" borderId="11" xfId="3" applyFont="1" applyBorder="1" applyAlignment="1">
      <alignment horizontal="right" vertical="center" wrapText="1"/>
    </xf>
    <xf numFmtId="0" fontId="10" fillId="0" borderId="27" xfId="3" applyFont="1" applyBorder="1" applyAlignment="1">
      <alignment horizontal="right" vertical="center" wrapText="1"/>
    </xf>
    <xf numFmtId="0" fontId="2" fillId="0" borderId="0" xfId="3" applyAlignment="1">
      <alignment horizontal="center" wrapText="1"/>
    </xf>
    <xf numFmtId="0" fontId="33" fillId="0" borderId="7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right" vertical="center" wrapText="1"/>
    </xf>
    <xf numFmtId="0" fontId="10" fillId="0" borderId="6" xfId="3" applyFont="1" applyBorder="1" applyAlignment="1">
      <alignment horizontal="right" vertical="center" wrapText="1"/>
    </xf>
    <xf numFmtId="0" fontId="18" fillId="0" borderId="34" xfId="3" applyFont="1" applyBorder="1" applyAlignment="1">
      <alignment vertical="top"/>
    </xf>
    <xf numFmtId="0" fontId="2" fillId="0" borderId="0" xfId="3" applyAlignment="1">
      <alignment vertical="top"/>
    </xf>
    <xf numFmtId="38" fontId="0" fillId="0" borderId="34" xfId="7" applyNumberFormat="1" applyFont="1" applyBorder="1" applyAlignment="1" applyProtection="1">
      <alignment horizontal="right"/>
    </xf>
    <xf numFmtId="38" fontId="0" fillId="0" borderId="32" xfId="7" applyNumberFormat="1" applyFont="1" applyBorder="1" applyAlignment="1" applyProtection="1">
      <alignment horizontal="right"/>
    </xf>
    <xf numFmtId="38" fontId="0" fillId="0" borderId="33" xfId="7" applyNumberFormat="1" applyFont="1" applyBorder="1" applyAlignment="1" applyProtection="1">
      <alignment horizontal="right"/>
    </xf>
    <xf numFmtId="0" fontId="2" fillId="0" borderId="32" xfId="3" applyBorder="1" applyAlignment="1">
      <alignment horizontal="right"/>
    </xf>
    <xf numFmtId="38" fontId="0" fillId="0" borderId="15" xfId="7" applyNumberFormat="1" applyFont="1" applyBorder="1" applyAlignment="1" applyProtection="1">
      <alignment horizontal="right"/>
    </xf>
    <xf numFmtId="38" fontId="14" fillId="0" borderId="4" xfId="7" applyNumberFormat="1" applyFont="1" applyBorder="1" applyAlignment="1" applyProtection="1">
      <alignment horizontal="right"/>
    </xf>
    <xf numFmtId="0" fontId="4" fillId="0" borderId="3" xfId="3" applyFont="1" applyBorder="1" applyAlignment="1">
      <alignment horizontal="right"/>
    </xf>
    <xf numFmtId="38" fontId="14" fillId="0" borderId="20" xfId="7" applyNumberFormat="1" applyFont="1" applyBorder="1" applyAlignment="1" applyProtection="1">
      <alignment horizontal="right"/>
    </xf>
    <xf numFmtId="0" fontId="18" fillId="0" borderId="21" xfId="3" applyFont="1" applyBorder="1" applyAlignment="1">
      <alignment vertical="top"/>
    </xf>
    <xf numFmtId="3" fontId="14" fillId="0" borderId="21" xfId="7" applyNumberFormat="1" applyFont="1" applyFill="1" applyBorder="1" applyAlignment="1" applyProtection="1">
      <alignment horizontal="right"/>
    </xf>
    <xf numFmtId="3" fontId="14" fillId="0" borderId="3" xfId="7" applyNumberFormat="1" applyFont="1" applyFill="1" applyBorder="1" applyAlignment="1" applyProtection="1">
      <alignment horizontal="right"/>
    </xf>
    <xf numFmtId="38" fontId="14" fillId="0" borderId="3" xfId="7" applyNumberFormat="1" applyFont="1" applyFill="1" applyBorder="1" applyAlignment="1" applyProtection="1">
      <alignment horizontal="right"/>
    </xf>
    <xf numFmtId="38" fontId="14" fillId="3" borderId="19" xfId="7" applyNumberFormat="1" applyFont="1" applyFill="1" applyBorder="1" applyAlignment="1" applyProtection="1">
      <alignment horizontal="right"/>
    </xf>
    <xf numFmtId="38" fontId="14" fillId="3" borderId="1" xfId="7" applyNumberFormat="1" applyFont="1" applyFill="1" applyBorder="1" applyAlignment="1" applyProtection="1">
      <alignment horizontal="right"/>
    </xf>
    <xf numFmtId="38" fontId="14" fillId="3" borderId="2" xfId="7" applyNumberFormat="1" applyFont="1" applyFill="1" applyBorder="1" applyAlignment="1" applyProtection="1">
      <alignment horizontal="right"/>
    </xf>
    <xf numFmtId="0" fontId="31" fillId="3" borderId="1" xfId="3" applyFont="1" applyFill="1" applyBorder="1" applyAlignment="1">
      <alignment horizontal="right"/>
    </xf>
    <xf numFmtId="38" fontId="11" fillId="3" borderId="18" xfId="7" applyNumberFormat="1" applyFont="1" applyFill="1" applyBorder="1" applyAlignment="1" applyProtection="1">
      <alignment horizontal="right"/>
    </xf>
    <xf numFmtId="0" fontId="4" fillId="0" borderId="26" xfId="3" applyFont="1" applyBorder="1"/>
    <xf numFmtId="0" fontId="26" fillId="0" borderId="7" xfId="3" applyFont="1" applyBorder="1" applyAlignment="1">
      <alignment wrapText="1"/>
    </xf>
    <xf numFmtId="0" fontId="4" fillId="0" borderId="10" xfId="3" applyFont="1" applyBorder="1"/>
    <xf numFmtId="0" fontId="9" fillId="0" borderId="7" xfId="3" applyFont="1" applyBorder="1" applyAlignment="1">
      <alignment wrapText="1"/>
    </xf>
    <xf numFmtId="0" fontId="9" fillId="0" borderId="10" xfId="3" applyFont="1" applyBorder="1" applyAlignment="1">
      <alignment horizontal="center" wrapText="1"/>
    </xf>
    <xf numFmtId="0" fontId="9" fillId="0" borderId="7" xfId="3" applyFont="1" applyBorder="1" applyAlignment="1">
      <alignment horizontal="center" wrapText="1"/>
    </xf>
    <xf numFmtId="0" fontId="4" fillId="0" borderId="17" xfId="3" applyFont="1" applyBorder="1"/>
    <xf numFmtId="0" fontId="9" fillId="0" borderId="1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22" fillId="0" borderId="27" xfId="3" applyFont="1" applyBorder="1" applyAlignment="1">
      <alignment horizontal="left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33" xfId="4" applyFont="1" applyBorder="1" applyAlignment="1">
      <alignment vertical="top"/>
    </xf>
    <xf numFmtId="3" fontId="4" fillId="0" borderId="17" xfId="3" applyNumberFormat="1" applyFont="1" applyBorder="1" applyAlignment="1">
      <alignment horizontal="center"/>
    </xf>
    <xf numFmtId="3" fontId="4" fillId="0" borderId="11" xfId="3" applyNumberFormat="1" applyFont="1" applyBorder="1" applyAlignment="1">
      <alignment horizontal="center"/>
    </xf>
    <xf numFmtId="3" fontId="4" fillId="0" borderId="2" xfId="3" applyNumberFormat="1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13" fillId="0" borderId="11" xfId="0" applyFont="1" applyBorder="1"/>
    <xf numFmtId="0" fontId="4" fillId="0" borderId="9" xfId="3" applyFont="1" applyBorder="1"/>
    <xf numFmtId="0" fontId="9" fillId="0" borderId="6" xfId="3" applyFont="1" applyBorder="1" applyAlignment="1">
      <alignment horizontal="center" wrapText="1"/>
    </xf>
    <xf numFmtId="0" fontId="9" fillId="0" borderId="6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11" fillId="0" borderId="26" xfId="4" applyFont="1" applyBorder="1" applyAlignment="1">
      <alignment horizontal="left" vertical="top"/>
    </xf>
    <xf numFmtId="0" fontId="12" fillId="0" borderId="32" xfId="4" applyFont="1" applyBorder="1" applyAlignment="1">
      <alignment horizontal="center" vertical="top" wrapText="1"/>
    </xf>
    <xf numFmtId="0" fontId="4" fillId="0" borderId="24" xfId="3" applyFont="1" applyBorder="1"/>
    <xf numFmtId="0" fontId="4" fillId="0" borderId="0" xfId="0" applyFont="1"/>
    <xf numFmtId="164" fontId="8" fillId="6" borderId="3" xfId="5" applyNumberFormat="1" applyFont="1" applyFill="1" applyBorder="1" applyAlignment="1" applyProtection="1">
      <alignment vertical="top"/>
      <protection locked="0"/>
    </xf>
    <xf numFmtId="0" fontId="26" fillId="0" borderId="0" xfId="3" applyFont="1" applyAlignment="1">
      <alignment horizontal="center" wrapText="1"/>
    </xf>
    <xf numFmtId="0" fontId="26" fillId="0" borderId="0" xfId="3" applyFont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8" fillId="0" borderId="34" xfId="4" applyFont="1" applyBorder="1" applyAlignment="1">
      <alignment vertical="top"/>
    </xf>
    <xf numFmtId="0" fontId="4" fillId="0" borderId="15" xfId="3" applyFont="1" applyBorder="1" applyAlignment="1">
      <alignment vertical="top"/>
    </xf>
    <xf numFmtId="0" fontId="8" fillId="0" borderId="23" xfId="4" applyFont="1" applyBorder="1" applyAlignment="1">
      <alignment vertical="top"/>
    </xf>
    <xf numFmtId="0" fontId="8" fillId="0" borderId="17" xfId="4" applyFont="1" applyBorder="1" applyAlignment="1">
      <alignment vertical="top"/>
    </xf>
    <xf numFmtId="0" fontId="4" fillId="0" borderId="18" xfId="3" applyFont="1" applyBorder="1" applyAlignment="1">
      <alignment vertical="top"/>
    </xf>
    <xf numFmtId="0" fontId="9" fillId="0" borderId="27" xfId="3" applyFont="1" applyBorder="1" applyAlignment="1">
      <alignment vertical="top" wrapText="1"/>
    </xf>
    <xf numFmtId="0" fontId="4" fillId="0" borderId="35" xfId="3" applyFont="1" applyBorder="1"/>
    <xf numFmtId="0" fontId="6" fillId="0" borderId="7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4" fillId="0" borderId="31" xfId="3" applyFont="1" applyBorder="1" applyAlignment="1">
      <alignment vertical="top" wrapText="1"/>
    </xf>
    <xf numFmtId="0" fontId="4" fillId="0" borderId="29" xfId="3" applyFont="1" applyBorder="1" applyAlignment="1">
      <alignment vertical="top"/>
    </xf>
    <xf numFmtId="0" fontId="6" fillId="0" borderId="38" xfId="3" applyFont="1" applyBorder="1"/>
    <xf numFmtId="0" fontId="18" fillId="0" borderId="0" xfId="3" applyFont="1"/>
    <xf numFmtId="0" fontId="6" fillId="0" borderId="14" xfId="3" applyFont="1" applyBorder="1" applyAlignment="1">
      <alignment horizontal="center"/>
    </xf>
    <xf numFmtId="0" fontId="4" fillId="0" borderId="36" xfId="3" applyFont="1" applyBorder="1"/>
    <xf numFmtId="0" fontId="4" fillId="0" borderId="37" xfId="3" applyFont="1" applyBorder="1"/>
    <xf numFmtId="0" fontId="9" fillId="0" borderId="2" xfId="3" applyFont="1" applyBorder="1"/>
    <xf numFmtId="0" fontId="37" fillId="0" borderId="0" xfId="3" applyFont="1"/>
    <xf numFmtId="0" fontId="3" fillId="0" borderId="0" xfId="3" applyFont="1"/>
    <xf numFmtId="0" fontId="36" fillId="0" borderId="0" xfId="3" applyFont="1"/>
    <xf numFmtId="0" fontId="27" fillId="0" borderId="0" xfId="3" applyFont="1"/>
    <xf numFmtId="0" fontId="10" fillId="0" borderId="0" xfId="8" applyFont="1"/>
    <xf numFmtId="0" fontId="14" fillId="0" borderId="0" xfId="8"/>
    <xf numFmtId="0" fontId="12" fillId="0" borderId="9" xfId="4" applyFont="1" applyBorder="1" applyAlignment="1">
      <alignment vertical="top"/>
    </xf>
    <xf numFmtId="0" fontId="11" fillId="0" borderId="6" xfId="3" applyFont="1" applyBorder="1" applyAlignment="1">
      <alignment horizontal="right"/>
    </xf>
    <xf numFmtId="0" fontId="11" fillId="0" borderId="4" xfId="8" applyFont="1" applyBorder="1"/>
    <xf numFmtId="38" fontId="14" fillId="0" borderId="3" xfId="8" applyNumberFormat="1" applyBorder="1"/>
    <xf numFmtId="0" fontId="12" fillId="0" borderId="4" xfId="4" applyFont="1" applyBorder="1" applyAlignment="1">
      <alignment vertical="top"/>
    </xf>
    <xf numFmtId="0" fontId="11" fillId="0" borderId="30" xfId="8" applyFont="1" applyBorder="1"/>
    <xf numFmtId="0" fontId="14" fillId="0" borderId="4" xfId="8" applyBorder="1"/>
    <xf numFmtId="38" fontId="11" fillId="0" borderId="3" xfId="8" applyNumberFormat="1" applyFont="1" applyBorder="1"/>
    <xf numFmtId="0" fontId="6" fillId="0" borderId="13" xfId="4" applyFont="1" applyBorder="1" applyAlignment="1">
      <alignment vertical="top"/>
    </xf>
    <xf numFmtId="0" fontId="38" fillId="0" borderId="2" xfId="8" applyFont="1" applyBorder="1"/>
    <xf numFmtId="38" fontId="38" fillId="0" borderId="28" xfId="8" applyNumberFormat="1" applyFont="1" applyBorder="1"/>
    <xf numFmtId="0" fontId="0" fillId="0" borderId="35" xfId="0" applyBorder="1"/>
    <xf numFmtId="0" fontId="14" fillId="0" borderId="35" xfId="8" applyBorder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6" xfId="8" applyBorder="1"/>
    <xf numFmtId="0" fontId="14" fillId="0" borderId="9" xfId="8" applyBorder="1"/>
    <xf numFmtId="0" fontId="16" fillId="5" borderId="39" xfId="8" applyFont="1" applyFill="1" applyBorder="1" applyAlignment="1">
      <alignment horizontal="left"/>
    </xf>
    <xf numFmtId="164" fontId="16" fillId="5" borderId="40" xfId="8" applyNumberFormat="1" applyFont="1" applyFill="1" applyBorder="1" applyAlignment="1">
      <alignment horizontal="left"/>
    </xf>
    <xf numFmtId="0" fontId="14" fillId="0" borderId="22" xfId="8" applyBorder="1"/>
    <xf numFmtId="0" fontId="11" fillId="0" borderId="6" xfId="8" applyFont="1" applyBorder="1"/>
    <xf numFmtId="164" fontId="0" fillId="6" borderId="6" xfId="9" applyNumberFormat="1" applyFont="1" applyFill="1" applyBorder="1" applyProtection="1">
      <protection locked="0"/>
    </xf>
    <xf numFmtId="9" fontId="4" fillId="0" borderId="16" xfId="1" applyFont="1" applyBorder="1" applyAlignment="1">
      <alignment horizontal="center"/>
    </xf>
    <xf numFmtId="0" fontId="27" fillId="0" borderId="0" xfId="2" applyFont="1" applyAlignment="1">
      <alignment horizontal="right"/>
    </xf>
    <xf numFmtId="0" fontId="35" fillId="0" borderId="0" xfId="2" applyFont="1" applyAlignment="1">
      <alignment horizontal="right"/>
    </xf>
    <xf numFmtId="38" fontId="4" fillId="0" borderId="5" xfId="2" applyNumberFormat="1" applyFont="1" applyBorder="1" applyAlignment="1">
      <alignment horizontal="center"/>
    </xf>
    <xf numFmtId="0" fontId="27" fillId="0" borderId="0" xfId="2" applyFont="1" applyAlignment="1">
      <alignment horizontal="right" wrapText="1"/>
    </xf>
    <xf numFmtId="0" fontId="9" fillId="2" borderId="5" xfId="2" applyFont="1" applyFill="1" applyBorder="1" applyAlignment="1">
      <alignment horizontal="center"/>
    </xf>
    <xf numFmtId="38" fontId="27" fillId="0" borderId="0" xfId="2" applyNumberFormat="1" applyFont="1" applyAlignment="1">
      <alignment horizontal="right" wrapText="1"/>
    </xf>
    <xf numFmtId="0" fontId="9" fillId="0" borderId="10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24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wrapText="1"/>
    </xf>
    <xf numFmtId="0" fontId="9" fillId="0" borderId="9" xfId="3" applyFont="1" applyBorder="1" applyAlignment="1">
      <alignment horizontal="center" wrapText="1"/>
    </xf>
    <xf numFmtId="0" fontId="9" fillId="0" borderId="7" xfId="3" applyFont="1" applyBorder="1" applyAlignment="1">
      <alignment horizont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6" xfId="3" applyFont="1" applyBorder="1" applyAlignment="1">
      <alignment horizontal="center"/>
    </xf>
    <xf numFmtId="0" fontId="4" fillId="0" borderId="35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11" xfId="3" applyFont="1" applyBorder="1" applyAlignment="1">
      <alignment horizontal="center"/>
    </xf>
    <xf numFmtId="0" fontId="8" fillId="0" borderId="36" xfId="3" applyFont="1" applyBorder="1" applyAlignment="1">
      <alignment vertical="top"/>
    </xf>
    <xf numFmtId="0" fontId="8" fillId="0" borderId="4" xfId="3" applyFont="1" applyBorder="1" applyAlignment="1">
      <alignment vertical="top"/>
    </xf>
    <xf numFmtId="164" fontId="8" fillId="0" borderId="21" xfId="5" applyNumberFormat="1" applyFont="1" applyFill="1" applyBorder="1" applyAlignment="1" applyProtection="1">
      <alignment horizontal="center" vertical="top"/>
    </xf>
    <xf numFmtId="164" fontId="8" fillId="0" borderId="20" xfId="5" applyNumberFormat="1" applyFont="1" applyFill="1" applyBorder="1" applyAlignment="1" applyProtection="1">
      <alignment horizontal="center" vertical="top"/>
    </xf>
    <xf numFmtId="0" fontId="6" fillId="0" borderId="11" xfId="3" applyFont="1" applyBorder="1" applyAlignment="1">
      <alignment vertical="top"/>
    </xf>
    <xf numFmtId="0" fontId="6" fillId="0" borderId="27" xfId="3" applyFont="1" applyBorder="1" applyAlignment="1">
      <alignment vertical="top"/>
    </xf>
    <xf numFmtId="164" fontId="8" fillId="3" borderId="19" xfId="5" applyNumberFormat="1" applyFont="1" applyFill="1" applyBorder="1" applyAlignment="1" applyProtection="1">
      <alignment horizontal="center" vertical="top"/>
    </xf>
    <xf numFmtId="164" fontId="8" fillId="3" borderId="18" xfId="5" applyNumberFormat="1" applyFont="1" applyFill="1" applyBorder="1" applyAlignment="1" applyProtection="1">
      <alignment horizontal="center" vertical="top"/>
    </xf>
    <xf numFmtId="0" fontId="6" fillId="0" borderId="35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/>
    </xf>
    <xf numFmtId="0" fontId="8" fillId="0" borderId="33" xfId="3" applyFont="1" applyBorder="1" applyAlignment="1">
      <alignment vertical="top"/>
    </xf>
    <xf numFmtId="0" fontId="8" fillId="0" borderId="15" xfId="3" applyFont="1" applyBorder="1" applyAlignment="1">
      <alignment vertical="top"/>
    </xf>
    <xf numFmtId="0" fontId="8" fillId="0" borderId="0" xfId="3" applyFont="1" applyAlignment="1">
      <alignment vertical="top"/>
    </xf>
    <xf numFmtId="0" fontId="8" fillId="0" borderId="14" xfId="3" applyFont="1" applyBorder="1" applyAlignment="1">
      <alignment vertical="top"/>
    </xf>
    <xf numFmtId="0" fontId="14" fillId="6" borderId="26" xfId="8" applyFill="1" applyBorder="1" applyAlignment="1" applyProtection="1">
      <alignment vertical="top" wrapText="1"/>
      <protection locked="0"/>
    </xf>
    <xf numFmtId="0" fontId="14" fillId="6" borderId="24" xfId="8" applyFill="1" applyBorder="1" applyAlignment="1" applyProtection="1">
      <alignment vertical="top"/>
      <protection locked="0"/>
    </xf>
    <xf numFmtId="0" fontId="14" fillId="6" borderId="22" xfId="8" applyFill="1" applyBorder="1" applyAlignment="1" applyProtection="1">
      <alignment vertical="top"/>
      <protection locked="0"/>
    </xf>
    <xf numFmtId="0" fontId="14" fillId="6" borderId="14" xfId="8" applyFill="1" applyBorder="1" applyAlignment="1" applyProtection="1">
      <alignment vertical="top"/>
      <protection locked="0"/>
    </xf>
    <xf numFmtId="0" fontId="14" fillId="6" borderId="17" xfId="8" applyFill="1" applyBorder="1" applyAlignment="1" applyProtection="1">
      <alignment vertical="top"/>
      <protection locked="0"/>
    </xf>
    <xf numFmtId="0" fontId="14" fillId="6" borderId="27" xfId="8" applyFill="1" applyBorder="1" applyAlignment="1" applyProtection="1">
      <alignment vertical="top"/>
      <protection locked="0"/>
    </xf>
    <xf numFmtId="0" fontId="40" fillId="0" borderId="0" xfId="8" applyFont="1" applyAlignment="1">
      <alignment horizontal="center"/>
    </xf>
    <xf numFmtId="0" fontId="16" fillId="5" borderId="10" xfId="8" applyFont="1" applyFill="1" applyBorder="1" applyAlignment="1">
      <alignment horizontal="left"/>
    </xf>
    <xf numFmtId="0" fontId="16" fillId="5" borderId="7" xfId="8" applyFont="1" applyFill="1" applyBorder="1" applyAlignment="1">
      <alignment horizontal="left"/>
    </xf>
  </cellXfs>
  <cellStyles count="12">
    <cellStyle name="Comma 2" xfId="9" xr:uid="{E89A39ED-DABF-435D-ACEA-FBCA339767D7}"/>
    <cellStyle name="Comma 2 2 4" xfId="7" xr:uid="{208D7C43-D582-4F9A-B9E7-81C5EF8E702C}"/>
    <cellStyle name="Comma 4" xfId="5" xr:uid="{D91A29D9-A6C4-4F92-A0F8-0A304B997AF8}"/>
    <cellStyle name="Comma 6" xfId="11" xr:uid="{07B0E180-A5D6-475D-8FA8-CC8D755C67DA}"/>
    <cellStyle name="Normal" xfId="0" builtinId="0"/>
    <cellStyle name="Normal 18 4" xfId="4" xr:uid="{75D16851-C7FB-4A05-83DC-647CF781FB65}"/>
    <cellStyle name="Normal 2 2 2" xfId="8" xr:uid="{7F0F54B9-EB51-461B-97DC-D3734282FFC8}"/>
    <cellStyle name="Normal 2 2 5" xfId="3" xr:uid="{AFCDC83B-B3CB-480F-987E-3D930B76444F}"/>
    <cellStyle name="Normal 23" xfId="10" xr:uid="{BE008DF2-66CE-42FC-912F-4964C471F744}"/>
    <cellStyle name="Normal 31" xfId="2" xr:uid="{C8CAB7E3-C5F2-4DD2-B33B-36EFDA627C0C}"/>
    <cellStyle name="Percent" xfId="1" builtinId="5"/>
    <cellStyle name="Percent 7" xfId="6" xr:uid="{4BA98071-3C09-4ABC-9CFF-0FC45A2431A3}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855A-940C-460B-AFBE-EB663129C295}">
  <sheetPr codeName="Sheet1">
    <tabColor rgb="FF002060"/>
  </sheetPr>
  <dimension ref="A1:K59"/>
  <sheetViews>
    <sheetView showGridLines="0" tabSelected="1" showOutlineSymbols="0" workbookViewId="0">
      <selection activeCell="B1" sqref="B1"/>
    </sheetView>
  </sheetViews>
  <sheetFormatPr defaultColWidth="9.33203125" defaultRowHeight="12.75" x14ac:dyDescent="0.2"/>
  <cols>
    <col min="1" max="1" width="5.1640625" style="1" customWidth="1"/>
    <col min="2" max="2" width="77.33203125" style="1" customWidth="1"/>
    <col min="3" max="3" width="17.5" style="1" customWidth="1"/>
    <col min="4" max="4" width="16.6640625" style="1" customWidth="1"/>
    <col min="5" max="5" width="36.6640625" style="1" customWidth="1"/>
    <col min="6" max="7" width="21.5" style="1" customWidth="1"/>
    <col min="8" max="8" width="23.5" style="1" customWidth="1"/>
    <col min="9" max="16384" width="9.33203125" style="1"/>
  </cols>
  <sheetData>
    <row r="1" spans="1:8" s="20" customFormat="1" ht="23.25" x14ac:dyDescent="0.2">
      <c r="A1" s="46" t="s">
        <v>267</v>
      </c>
      <c r="B1" s="47"/>
      <c r="C1" s="106" t="s">
        <v>268</v>
      </c>
    </row>
    <row r="2" spans="1:8" customFormat="1" ht="15" x14ac:dyDescent="0.2">
      <c r="A2" s="48" t="s">
        <v>269</v>
      </c>
      <c r="B2" s="49"/>
      <c r="C2" s="107" t="s">
        <v>314</v>
      </c>
    </row>
    <row r="3" spans="1:8" s="20" customFormat="1" ht="15" x14ac:dyDescent="0.25">
      <c r="A3" s="50" t="s">
        <v>270</v>
      </c>
      <c r="B3" s="51"/>
      <c r="C3" s="108">
        <v>46022</v>
      </c>
      <c r="D3" s="25"/>
      <c r="E3" s="25"/>
    </row>
    <row r="4" spans="1:8" s="20" customFormat="1" ht="15.75" x14ac:dyDescent="0.25">
      <c r="A4" s="52" t="s">
        <v>271</v>
      </c>
      <c r="B4" s="53"/>
      <c r="C4" s="54"/>
      <c r="D4" s="25"/>
      <c r="E4" s="25"/>
    </row>
    <row r="5" spans="1:8" s="20" customFormat="1" ht="14.25" x14ac:dyDescent="0.2"/>
    <row r="6" spans="1:8" s="21" customFormat="1" ht="33.75" x14ac:dyDescent="0.2">
      <c r="A6" s="24" t="s">
        <v>22</v>
      </c>
      <c r="C6" s="23"/>
      <c r="G6" s="22"/>
      <c r="H6" s="20"/>
    </row>
    <row r="7" spans="1:8" s="20" customFormat="1" ht="14.25" x14ac:dyDescent="0.2"/>
    <row r="8" spans="1:8" ht="38.25" x14ac:dyDescent="0.2">
      <c r="A8" s="19"/>
      <c r="B8" s="18"/>
      <c r="C8" s="59" t="s">
        <v>21</v>
      </c>
      <c r="F8" s="60" t="s">
        <v>318</v>
      </c>
      <c r="G8" s="57" t="s">
        <v>319</v>
      </c>
      <c r="H8" s="20"/>
    </row>
    <row r="9" spans="1:8" ht="15" x14ac:dyDescent="0.25">
      <c r="A9" s="10" t="s">
        <v>20</v>
      </c>
      <c r="B9" s="17"/>
      <c r="C9" s="16"/>
      <c r="F9" s="58" t="s">
        <v>314</v>
      </c>
      <c r="G9" s="56">
        <v>1000</v>
      </c>
      <c r="H9" s="20"/>
    </row>
    <row r="10" spans="1:8" ht="14.25" x14ac:dyDescent="0.2">
      <c r="A10" s="6">
        <v>1</v>
      </c>
      <c r="B10" s="6" t="s">
        <v>19</v>
      </c>
      <c r="C10" s="69">
        <f>'Asset Default Risk'!E57</f>
        <v>0</v>
      </c>
      <c r="F10" s="58" t="s">
        <v>313</v>
      </c>
      <c r="G10" s="56">
        <v>2000</v>
      </c>
      <c r="H10" s="20"/>
    </row>
    <row r="11" spans="1:8" ht="14.25" x14ac:dyDescent="0.2">
      <c r="A11" s="6">
        <v>2</v>
      </c>
      <c r="B11" s="6" t="s">
        <v>18</v>
      </c>
      <c r="C11" s="69">
        <f>'Off Balance Sheet Risk'!G23</f>
        <v>0</v>
      </c>
      <c r="H11" s="20"/>
    </row>
    <row r="12" spans="1:8" ht="14.25" x14ac:dyDescent="0.2">
      <c r="A12" s="6">
        <v>3</v>
      </c>
      <c r="B12" s="6" t="s">
        <v>17</v>
      </c>
      <c r="C12" s="69">
        <f>'Foreign Currency Mismatch'!H21</f>
        <v>0</v>
      </c>
      <c r="H12" s="20"/>
    </row>
    <row r="13" spans="1:8" ht="14.25" x14ac:dyDescent="0.2">
      <c r="A13" s="6">
        <v>4</v>
      </c>
      <c r="B13" s="6" t="s">
        <v>16</v>
      </c>
      <c r="C13" s="69">
        <f>'Premium Adequacy Risk'!M20</f>
        <v>0</v>
      </c>
      <c r="F13" s="315" t="s">
        <v>327</v>
      </c>
      <c r="G13" s="316"/>
      <c r="H13" s="20"/>
    </row>
    <row r="14" spans="1:8" ht="12.75" customHeight="1" x14ac:dyDescent="0.2">
      <c r="A14" s="6">
        <v>5</v>
      </c>
      <c r="B14" s="6" t="s">
        <v>15</v>
      </c>
      <c r="C14" s="69">
        <f>'Outstanding Claims Risk'!G19</f>
        <v>0</v>
      </c>
      <c r="F14" s="55" t="s">
        <v>315</v>
      </c>
      <c r="G14" s="55" t="s">
        <v>316</v>
      </c>
    </row>
    <row r="15" spans="1:8" x14ac:dyDescent="0.2">
      <c r="A15" s="6">
        <v>6</v>
      </c>
      <c r="B15" s="6" t="s">
        <v>14</v>
      </c>
      <c r="C15" s="69">
        <f>IF('Catastrophe Risk (M-2)'!E31 &gt; 0,'Catastrophe Risk (M-2)'!E31,'Catastrophe Risk (M-1)'!E23)</f>
        <v>0</v>
      </c>
      <c r="E15" s="312" t="s">
        <v>324</v>
      </c>
      <c r="F15" s="311">
        <f>'Catastrophe Risk (M-1)'!E23</f>
        <v>0</v>
      </c>
      <c r="G15" s="311">
        <f>'Catastrophe Risk (M-2)'!E31</f>
        <v>0</v>
      </c>
    </row>
    <row r="16" spans="1:8" x14ac:dyDescent="0.2">
      <c r="A16" s="6">
        <v>7</v>
      </c>
      <c r="B16" s="6" t="s">
        <v>13</v>
      </c>
      <c r="C16" s="69">
        <f>MAX(10%*SUM(C10:C15),0)</f>
        <v>0</v>
      </c>
      <c r="E16" s="309" t="s">
        <v>328</v>
      </c>
      <c r="F16" s="311">
        <f>MAX(10%*SUM(C10:C14,F15),0)</f>
        <v>0</v>
      </c>
      <c r="G16" s="311">
        <f>MAX(10%*SUM(C10:C14,G15),0)</f>
        <v>0</v>
      </c>
    </row>
    <row r="17" spans="1:11" x14ac:dyDescent="0.2">
      <c r="A17" s="6">
        <v>8</v>
      </c>
      <c r="B17" s="15" t="s">
        <v>12</v>
      </c>
      <c r="C17" s="64">
        <v>0</v>
      </c>
      <c r="D17" s="14"/>
      <c r="E17" s="310"/>
      <c r="F17" s="313"/>
      <c r="G17" s="313"/>
    </row>
    <row r="18" spans="1:11" ht="12.75" customHeight="1" x14ac:dyDescent="0.2">
      <c r="A18" s="6">
        <v>9</v>
      </c>
      <c r="B18" s="6" t="s">
        <v>11</v>
      </c>
      <c r="C18" s="69">
        <f>SUM(C10:C17)-(SUM(C10:C12)^2+SUM(C13:C17)^2+2*0.5*SUM(C10:C12)*SUM(C13:C17))^(1/2)</f>
        <v>0</v>
      </c>
      <c r="D18" s="11"/>
      <c r="E18" s="309" t="s">
        <v>11</v>
      </c>
      <c r="F18" s="311">
        <f>SUM(C10:C14,F15:F16,C17)-(SUM(C10:C12)^2+SUM(C13:C14,F15:F16,C17)^2+2*0.5*SUM(C10:C12)*SUM(C13:C14,F15:F16,C17))^(1/2)</f>
        <v>0</v>
      </c>
      <c r="G18" s="311">
        <f>SUM(C10:C14,G15:G16,C17)-(SUM(C10:C12)^2+SUM(C13:C14,G15:G16,C17)^2+2*0.5*SUM(C10:C12)*SUM(C13:C14,G15:G16,C17))^(1/2)</f>
        <v>0</v>
      </c>
    </row>
    <row r="19" spans="1:11" x14ac:dyDescent="0.2">
      <c r="A19" s="8">
        <v>10</v>
      </c>
      <c r="B19" s="8" t="s">
        <v>0</v>
      </c>
      <c r="C19" s="7">
        <f>IF(C38=0,0,MAX(IF($C$2="Branch",$G$9,$G$10),SUM(C$10:C$17)-C$18))</f>
        <v>0</v>
      </c>
      <c r="D19" s="11"/>
      <c r="E19" s="314" t="s">
        <v>325</v>
      </c>
      <c r="F19" s="94">
        <f>MAX(IF($C$2="Branch",$G$9,$G$10),SUM($C$10:$C$14,F15:F16,C17)-F$18)</f>
        <v>1000</v>
      </c>
      <c r="G19" s="94">
        <f>MAX(IF($C$2="Branch",$G$9,$G$10),SUM($C$10:$C$14,G15:G16,C17)-G$18)</f>
        <v>1000</v>
      </c>
    </row>
    <row r="20" spans="1:11" x14ac:dyDescent="0.2">
      <c r="A20" s="6"/>
      <c r="B20" s="6"/>
      <c r="C20" s="73"/>
      <c r="D20" s="11"/>
      <c r="E20" s="11"/>
      <c r="F20" s="61"/>
      <c r="G20" s="11"/>
    </row>
    <row r="21" spans="1:11" ht="15" x14ac:dyDescent="0.25">
      <c r="A21" s="10" t="s">
        <v>10</v>
      </c>
      <c r="B21" s="9"/>
      <c r="C21" s="73"/>
      <c r="D21" s="11"/>
      <c r="E21" s="11"/>
      <c r="G21" s="11"/>
      <c r="H21" s="11"/>
      <c r="I21" s="11"/>
      <c r="J21" s="11"/>
      <c r="K21" s="11"/>
    </row>
    <row r="22" spans="1:11" x14ac:dyDescent="0.2">
      <c r="A22" s="6">
        <v>11</v>
      </c>
      <c r="B22" s="6" t="s">
        <v>9</v>
      </c>
      <c r="C22" s="69">
        <f>IF($C$2="Domestic",'Capital Avail Domestic'!E24,0)</f>
        <v>0</v>
      </c>
      <c r="D22" s="11"/>
      <c r="E22" s="11"/>
      <c r="G22" s="11"/>
      <c r="H22" s="11"/>
      <c r="I22" s="11"/>
      <c r="J22" s="11"/>
      <c r="K22" s="11"/>
    </row>
    <row r="23" spans="1:11" x14ac:dyDescent="0.2">
      <c r="A23" s="6">
        <v>12</v>
      </c>
      <c r="B23" s="6" t="s">
        <v>8</v>
      </c>
      <c r="C23" s="69">
        <f>IF($C$2="Domestic",'Capital Avail Domestic'!E43,0)</f>
        <v>0</v>
      </c>
      <c r="D23" s="11"/>
      <c r="E23" s="11"/>
      <c r="G23" s="11"/>
      <c r="H23" s="11"/>
      <c r="I23" s="11"/>
      <c r="J23" s="11"/>
      <c r="K23" s="11"/>
    </row>
    <row r="24" spans="1:11" x14ac:dyDescent="0.2">
      <c r="A24" s="6">
        <v>13</v>
      </c>
      <c r="B24" s="6" t="s">
        <v>5</v>
      </c>
      <c r="C24" s="69">
        <f>IF($C$2="Domestic",'Capital Avail Domestic'!E53,0)</f>
        <v>0</v>
      </c>
      <c r="D24" s="11"/>
      <c r="E24" s="11"/>
      <c r="G24" s="11"/>
      <c r="H24" s="11"/>
      <c r="I24" s="11"/>
      <c r="J24" s="11"/>
      <c r="K24" s="11"/>
    </row>
    <row r="25" spans="1:11" x14ac:dyDescent="0.2">
      <c r="A25" s="8">
        <v>14</v>
      </c>
      <c r="B25" s="8" t="s">
        <v>2</v>
      </c>
      <c r="C25" s="69">
        <f>IF($C$2="Domestic",'Capital Avail Domestic'!E54,0)</f>
        <v>0</v>
      </c>
      <c r="G25" s="11"/>
      <c r="H25" s="11"/>
      <c r="I25" s="11"/>
      <c r="J25" s="11"/>
      <c r="K25" s="11"/>
    </row>
    <row r="26" spans="1:11" x14ac:dyDescent="0.2">
      <c r="A26" s="6">
        <v>15</v>
      </c>
      <c r="B26" s="6" t="s">
        <v>1</v>
      </c>
      <c r="C26" s="69">
        <f>IF($C$2="Domestic",'Capital Avail Domestic'!E56,0)</f>
        <v>0</v>
      </c>
      <c r="G26" s="11"/>
      <c r="H26" s="11"/>
      <c r="I26" s="11"/>
      <c r="J26" s="11"/>
      <c r="K26" s="11"/>
    </row>
    <row r="27" spans="1:11" x14ac:dyDescent="0.2">
      <c r="A27" s="6"/>
      <c r="B27" s="6"/>
      <c r="C27" s="73"/>
      <c r="F27" s="13"/>
      <c r="G27" s="11"/>
      <c r="H27" s="11"/>
      <c r="I27" s="11"/>
      <c r="J27" s="11"/>
      <c r="K27" s="11"/>
    </row>
    <row r="28" spans="1:11" ht="15" x14ac:dyDescent="0.25">
      <c r="A28" s="10" t="s">
        <v>7</v>
      </c>
      <c r="B28" s="9"/>
      <c r="C28" s="73"/>
      <c r="G28" s="11"/>
      <c r="H28" s="11"/>
      <c r="I28" s="11"/>
      <c r="J28" s="11"/>
      <c r="K28" s="11"/>
    </row>
    <row r="29" spans="1:11" x14ac:dyDescent="0.2">
      <c r="A29" s="6">
        <v>16</v>
      </c>
      <c r="B29" s="6" t="s">
        <v>6</v>
      </c>
      <c r="C29" s="69">
        <f>IF($C$2="Branch",'Capital Avail - Branch'!C13,0)</f>
        <v>0</v>
      </c>
      <c r="D29" s="12"/>
      <c r="E29" s="12"/>
      <c r="F29" s="2"/>
      <c r="G29" s="11"/>
      <c r="H29" s="11"/>
      <c r="I29" s="11"/>
      <c r="J29" s="11"/>
      <c r="K29" s="11"/>
    </row>
    <row r="30" spans="1:11" x14ac:dyDescent="0.2">
      <c r="A30" s="6">
        <v>17</v>
      </c>
      <c r="B30" s="6" t="s">
        <v>5</v>
      </c>
      <c r="C30" s="69">
        <f>IF($C$2="Branch",'Capital Avail - Branch'!C18,0)</f>
        <v>0</v>
      </c>
      <c r="F30" s="2"/>
      <c r="G30" s="11"/>
      <c r="H30" s="11"/>
      <c r="I30" s="11"/>
      <c r="J30" s="11"/>
      <c r="K30" s="11"/>
    </row>
    <row r="31" spans="1:11" x14ac:dyDescent="0.2">
      <c r="A31" s="6">
        <v>18</v>
      </c>
      <c r="B31" s="6" t="s">
        <v>4</v>
      </c>
      <c r="C31" s="69">
        <f>IF($C$2="Branch",'Capital Avail - Branch'!C20,0)</f>
        <v>0</v>
      </c>
      <c r="F31" s="2"/>
      <c r="G31" s="11"/>
      <c r="H31" s="11"/>
      <c r="I31" s="11"/>
      <c r="J31" s="11"/>
      <c r="K31" s="11"/>
    </row>
    <row r="32" spans="1:11" x14ac:dyDescent="0.2">
      <c r="A32" s="8">
        <v>19</v>
      </c>
      <c r="B32" s="8" t="s">
        <v>2</v>
      </c>
      <c r="C32" s="69">
        <f>IF($C$2="Branch",'Capital Avail - Branch'!C21,0)</f>
        <v>0</v>
      </c>
      <c r="D32" s="2"/>
      <c r="E32" s="2"/>
      <c r="G32" s="11"/>
      <c r="H32" s="11"/>
      <c r="I32" s="11"/>
      <c r="J32" s="11"/>
      <c r="K32" s="11"/>
    </row>
    <row r="33" spans="1:11" x14ac:dyDescent="0.2">
      <c r="A33" s="6">
        <v>20</v>
      </c>
      <c r="B33" s="6" t="s">
        <v>1</v>
      </c>
      <c r="C33" s="69">
        <f>IF($C$2="Branch",'Capital Avail - Branch'!C23,0)</f>
        <v>0</v>
      </c>
      <c r="D33" s="2"/>
      <c r="E33" s="2"/>
      <c r="G33" s="11"/>
      <c r="H33" s="11"/>
      <c r="I33" s="11"/>
      <c r="J33" s="11"/>
      <c r="K33" s="11"/>
    </row>
    <row r="34" spans="1:11" x14ac:dyDescent="0.2">
      <c r="A34" s="6"/>
      <c r="B34" s="6"/>
      <c r="C34" s="73"/>
      <c r="D34" s="2"/>
      <c r="E34" s="2"/>
      <c r="G34" s="11"/>
      <c r="H34" s="11"/>
      <c r="I34" s="11"/>
      <c r="J34" s="11"/>
      <c r="K34" s="11"/>
    </row>
    <row r="35" spans="1:11" ht="15" x14ac:dyDescent="0.25">
      <c r="A35" s="10" t="s">
        <v>3</v>
      </c>
      <c r="B35" s="9"/>
      <c r="C35" s="73"/>
    </row>
    <row r="36" spans="1:11" x14ac:dyDescent="0.2">
      <c r="A36" s="6">
        <v>21</v>
      </c>
      <c r="B36" s="6" t="s">
        <v>2</v>
      </c>
      <c r="C36" s="69">
        <f>IF($C$2="Domestic",C25,C32)</f>
        <v>0</v>
      </c>
    </row>
    <row r="37" spans="1:11" x14ac:dyDescent="0.2">
      <c r="A37" s="6">
        <v>22</v>
      </c>
      <c r="B37" s="6" t="s">
        <v>1</v>
      </c>
      <c r="C37" s="69">
        <f>IF($C$2="Domestic",C26,C33)</f>
        <v>0</v>
      </c>
    </row>
    <row r="38" spans="1:11" x14ac:dyDescent="0.2">
      <c r="A38" s="8">
        <v>23</v>
      </c>
      <c r="B38" s="8" t="s">
        <v>320</v>
      </c>
      <c r="C38" s="7">
        <f>C36+C37</f>
        <v>0</v>
      </c>
    </row>
    <row r="39" spans="1:11" x14ac:dyDescent="0.2">
      <c r="C39" s="73"/>
    </row>
    <row r="40" spans="1:11" ht="15" x14ac:dyDescent="0.2">
      <c r="A40" s="62" t="s">
        <v>3</v>
      </c>
      <c r="B40" s="63"/>
      <c r="C40" s="73"/>
      <c r="F40" s="315" t="s">
        <v>326</v>
      </c>
      <c r="G40" s="316"/>
    </row>
    <row r="41" spans="1:11" x14ac:dyDescent="0.2">
      <c r="A41" s="8">
        <v>24</v>
      </c>
      <c r="B41" s="8" t="s">
        <v>321</v>
      </c>
      <c r="C41" s="7">
        <f>+C$38-C19</f>
        <v>0</v>
      </c>
      <c r="F41" s="55" t="s">
        <v>315</v>
      </c>
      <c r="G41" s="55" t="s">
        <v>316</v>
      </c>
    </row>
    <row r="42" spans="1:11" x14ac:dyDescent="0.2">
      <c r="A42" s="4">
        <v>25</v>
      </c>
      <c r="B42" s="4" t="s">
        <v>322</v>
      </c>
      <c r="C42" s="3">
        <f>IFERROR(C$38/C19,0)</f>
        <v>0</v>
      </c>
      <c r="F42" s="308">
        <f>IFERROR(C$38/F19,0)</f>
        <v>0</v>
      </c>
      <c r="G42" s="308">
        <f>IFERROR(C$38/G19,0)</f>
        <v>0</v>
      </c>
    </row>
    <row r="43" spans="1:11" x14ac:dyDescent="0.2">
      <c r="B43" s="2"/>
    </row>
    <row r="44" spans="1:11" x14ac:dyDescent="0.2">
      <c r="B44" s="2"/>
      <c r="C44" s="2"/>
    </row>
    <row r="50" spans="1:3" x14ac:dyDescent="0.2">
      <c r="A50" s="95" t="s">
        <v>323</v>
      </c>
      <c r="B50" s="96"/>
      <c r="C50" s="97"/>
    </row>
    <row r="51" spans="1:3" x14ac:dyDescent="0.2">
      <c r="A51" s="98"/>
      <c r="B51" s="99"/>
      <c r="C51" s="100"/>
    </row>
    <row r="52" spans="1:3" x14ac:dyDescent="0.2">
      <c r="A52" s="101"/>
      <c r="B52" s="102"/>
      <c r="C52" s="100"/>
    </row>
    <row r="53" spans="1:3" x14ac:dyDescent="0.2">
      <c r="A53" s="101"/>
      <c r="B53" s="102"/>
      <c r="C53" s="100"/>
    </row>
    <row r="54" spans="1:3" x14ac:dyDescent="0.2">
      <c r="A54" s="101"/>
      <c r="B54" s="102"/>
      <c r="C54" s="100"/>
    </row>
    <row r="55" spans="1:3" x14ac:dyDescent="0.2">
      <c r="A55" s="101"/>
      <c r="B55" s="102"/>
      <c r="C55" s="100"/>
    </row>
    <row r="56" spans="1:3" x14ac:dyDescent="0.2">
      <c r="A56" s="101"/>
      <c r="B56" s="102"/>
      <c r="C56" s="100"/>
    </row>
    <row r="57" spans="1:3" x14ac:dyDescent="0.2">
      <c r="A57" s="101"/>
      <c r="B57" s="102"/>
      <c r="C57" s="100"/>
    </row>
    <row r="58" spans="1:3" x14ac:dyDescent="0.2">
      <c r="A58" s="101"/>
      <c r="B58" s="102"/>
      <c r="C58" s="100"/>
    </row>
    <row r="59" spans="1:3" x14ac:dyDescent="0.2">
      <c r="A59" s="103"/>
      <c r="B59" s="104"/>
      <c r="C59" s="105"/>
    </row>
  </sheetData>
  <sheetProtection sheet="1" insertRows="0"/>
  <mergeCells count="2">
    <mergeCell ref="F13:G13"/>
    <mergeCell ref="F40:G40"/>
  </mergeCells>
  <dataValidations disablePrompts="1" count="2">
    <dataValidation type="list" allowBlank="1" showInputMessage="1" showErrorMessage="1" prompt="Please select Entity Type? _x000a_&quot;Domestic Company&quot; or &quot;Branch&quot;" sqref="D2:E2" xr:uid="{41E32D46-9DD4-47A2-9D42-25DFD7473A2E}">
      <formula1>"Domestic Company, Branch"</formula1>
    </dataValidation>
    <dataValidation type="list" allowBlank="1" showInputMessage="1" showErrorMessage="1" sqref="C2" xr:uid="{91EDFEC6-758B-47EC-99A7-B731AD9CC9E1}">
      <formula1>"Domestic, Branch"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ED0B-49B2-40AA-9A73-D418A899469C}">
  <sheetPr codeName="Sheet10">
    <tabColor rgb="FF00B050"/>
  </sheetPr>
  <dimension ref="A1:J49"/>
  <sheetViews>
    <sheetView showGridLines="0" showOutlineSymbols="0" zoomScaleNormal="100" workbookViewId="0"/>
  </sheetViews>
  <sheetFormatPr defaultColWidth="9.83203125" defaultRowHeight="12.75" x14ac:dyDescent="0.2"/>
  <cols>
    <col min="1" max="1" width="7.6640625" style="2" customWidth="1"/>
    <col min="2" max="2" width="49.33203125" style="2" customWidth="1"/>
    <col min="3" max="10" width="21.33203125" style="2" customWidth="1"/>
    <col min="11" max="16384" width="9.83203125" style="2"/>
  </cols>
  <sheetData>
    <row r="1" spans="1:10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10" customFormat="1" ht="15" x14ac:dyDescent="0.2">
      <c r="A2" s="48" t="s">
        <v>269</v>
      </c>
      <c r="B2" s="49"/>
      <c r="C2" s="107" t="str">
        <f>'Regulatory Capital Ratio'!C2</f>
        <v>Branch</v>
      </c>
      <c r="D2" s="154"/>
      <c r="E2" s="1"/>
    </row>
    <row r="3" spans="1:10" s="20" customFormat="1" ht="15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10" s="20" customFormat="1" ht="15.75" x14ac:dyDescent="0.25">
      <c r="A4" s="52" t="s">
        <v>271</v>
      </c>
      <c r="B4" s="53"/>
      <c r="C4" s="54"/>
      <c r="E4" s="111"/>
      <c r="F4" s="25"/>
    </row>
    <row r="5" spans="1:10" s="20" customFormat="1" ht="14.25" x14ac:dyDescent="0.2"/>
    <row r="6" spans="1:10" s="21" customFormat="1" ht="33.75" x14ac:dyDescent="0.5">
      <c r="A6" s="39" t="s">
        <v>237</v>
      </c>
      <c r="H6" s="22"/>
    </row>
    <row r="7" spans="1:10" s="20" customFormat="1" ht="14.25" x14ac:dyDescent="0.2"/>
    <row r="8" spans="1:10" x14ac:dyDescent="0.2">
      <c r="A8" s="269"/>
      <c r="B8" s="326" t="s">
        <v>236</v>
      </c>
      <c r="C8" s="326"/>
      <c r="D8" s="326"/>
      <c r="E8" s="326"/>
      <c r="F8" s="326"/>
      <c r="G8" s="326"/>
      <c r="H8" s="326"/>
      <c r="I8" s="326"/>
      <c r="J8" s="327"/>
    </row>
    <row r="9" spans="1:10" x14ac:dyDescent="0.2">
      <c r="A9" s="332"/>
      <c r="B9" s="328" t="s">
        <v>235</v>
      </c>
      <c r="C9" s="331" t="s">
        <v>234</v>
      </c>
      <c r="D9" s="331"/>
      <c r="E9" s="331" t="s">
        <v>233</v>
      </c>
      <c r="F9" s="331"/>
      <c r="G9" s="331" t="s">
        <v>232</v>
      </c>
      <c r="H9" s="331"/>
      <c r="I9" s="331" t="s">
        <v>190</v>
      </c>
      <c r="J9" s="331"/>
    </row>
    <row r="10" spans="1:10" x14ac:dyDescent="0.2">
      <c r="A10" s="333"/>
      <c r="B10" s="329"/>
      <c r="C10" s="271" t="s">
        <v>221</v>
      </c>
      <c r="D10" s="271" t="s">
        <v>220</v>
      </c>
      <c r="E10" s="271" t="s">
        <v>221</v>
      </c>
      <c r="F10" s="271" t="s">
        <v>220</v>
      </c>
      <c r="G10" s="271" t="s">
        <v>221</v>
      </c>
      <c r="H10" s="271" t="s">
        <v>220</v>
      </c>
      <c r="I10" s="271" t="s">
        <v>221</v>
      </c>
      <c r="J10" s="271" t="s">
        <v>220</v>
      </c>
    </row>
    <row r="11" spans="1:10" x14ac:dyDescent="0.2">
      <c r="A11" s="334"/>
      <c r="B11" s="330"/>
      <c r="C11" s="242" t="s">
        <v>21</v>
      </c>
      <c r="D11" s="242" t="s">
        <v>21</v>
      </c>
      <c r="E11" s="242" t="s">
        <v>21</v>
      </c>
      <c r="F11" s="242" t="s">
        <v>21</v>
      </c>
      <c r="G11" s="242" t="s">
        <v>21</v>
      </c>
      <c r="H11" s="242" t="s">
        <v>21</v>
      </c>
      <c r="I11" s="242" t="s">
        <v>21</v>
      </c>
      <c r="J11" s="242" t="s">
        <v>21</v>
      </c>
    </row>
    <row r="12" spans="1:10" ht="38.25" x14ac:dyDescent="0.2">
      <c r="A12" s="163">
        <v>1</v>
      </c>
      <c r="B12" s="272" t="s">
        <v>231</v>
      </c>
      <c r="C12" s="90"/>
      <c r="D12" s="90"/>
      <c r="E12" s="90"/>
      <c r="F12" s="90"/>
      <c r="G12" s="90"/>
      <c r="H12" s="90"/>
      <c r="I12" s="91">
        <f>C12+E12+G12</f>
        <v>0</v>
      </c>
      <c r="J12" s="91">
        <f>D12+F12+H12</f>
        <v>0</v>
      </c>
    </row>
    <row r="13" spans="1:10" x14ac:dyDescent="0.2">
      <c r="A13" s="163">
        <v>2</v>
      </c>
      <c r="B13" s="167" t="s">
        <v>230</v>
      </c>
      <c r="C13" s="64"/>
      <c r="D13" s="64"/>
      <c r="E13" s="64"/>
      <c r="F13" s="64"/>
      <c r="G13" s="64"/>
      <c r="H13" s="64"/>
      <c r="I13" s="5">
        <f>C13+E13+G13</f>
        <v>0</v>
      </c>
      <c r="J13" s="5">
        <f>D13+F13+H13</f>
        <v>0</v>
      </c>
    </row>
    <row r="14" spans="1:10" x14ac:dyDescent="0.2">
      <c r="A14" s="163"/>
      <c r="B14" s="273"/>
      <c r="C14" s="5"/>
      <c r="D14" s="5"/>
      <c r="E14" s="5"/>
      <c r="F14" s="5"/>
      <c r="G14" s="5"/>
      <c r="H14" s="5"/>
      <c r="I14" s="5"/>
      <c r="J14" s="5"/>
    </row>
    <row r="15" spans="1:10" ht="15" x14ac:dyDescent="0.25">
      <c r="A15" s="10" t="s">
        <v>229</v>
      </c>
      <c r="B15" s="274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163">
        <v>3</v>
      </c>
      <c r="B16" s="167" t="s">
        <v>228</v>
      </c>
      <c r="C16" s="64"/>
      <c r="D16" s="64"/>
      <c r="E16" s="64"/>
      <c r="F16" s="64"/>
      <c r="G16" s="64"/>
      <c r="H16" s="64"/>
      <c r="I16" s="5">
        <f t="shared" ref="I16:J18" si="0">C16+E16+G16</f>
        <v>0</v>
      </c>
      <c r="J16" s="5">
        <f t="shared" si="0"/>
        <v>0</v>
      </c>
    </row>
    <row r="17" spans="1:10" x14ac:dyDescent="0.2">
      <c r="A17" s="163">
        <v>4</v>
      </c>
      <c r="B17" s="167" t="s">
        <v>227</v>
      </c>
      <c r="C17" s="64"/>
      <c r="D17" s="64"/>
      <c r="E17" s="64"/>
      <c r="F17" s="64"/>
      <c r="G17" s="64"/>
      <c r="H17" s="64"/>
      <c r="I17" s="5">
        <f t="shared" si="0"/>
        <v>0</v>
      </c>
      <c r="J17" s="5">
        <f t="shared" si="0"/>
        <v>0</v>
      </c>
    </row>
    <row r="18" spans="1:10" x14ac:dyDescent="0.2">
      <c r="A18" s="163">
        <v>5</v>
      </c>
      <c r="B18" s="167" t="s">
        <v>226</v>
      </c>
      <c r="C18" s="64"/>
      <c r="D18" s="64"/>
      <c r="E18" s="64"/>
      <c r="F18" s="64"/>
      <c r="G18" s="64"/>
      <c r="H18" s="64"/>
      <c r="I18" s="5">
        <f t="shared" si="0"/>
        <v>0</v>
      </c>
      <c r="J18" s="5">
        <f t="shared" si="0"/>
        <v>0</v>
      </c>
    </row>
    <row r="19" spans="1:10" customFormat="1" x14ac:dyDescent="0.2">
      <c r="A19" s="30">
        <v>6</v>
      </c>
      <c r="B19" s="4" t="s">
        <v>225</v>
      </c>
      <c r="C19" s="29">
        <f t="shared" ref="C19:J19" si="1">SUM(C16:C18)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</row>
    <row r="20" spans="1:10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B21" s="157" t="s">
        <v>224</v>
      </c>
    </row>
    <row r="23" spans="1:10" ht="15" x14ac:dyDescent="0.25">
      <c r="A23" s="275" t="s">
        <v>223</v>
      </c>
      <c r="B23"/>
      <c r="C23"/>
      <c r="D23"/>
      <c r="E23"/>
      <c r="F23"/>
      <c r="G23"/>
    </row>
    <row r="24" spans="1:10" x14ac:dyDescent="0.2">
      <c r="A24" s="332"/>
      <c r="B24" s="343" t="s">
        <v>222</v>
      </c>
      <c r="C24" s="343"/>
      <c r="D24" s="328"/>
      <c r="E24" s="346" t="s">
        <v>190</v>
      </c>
      <c r="F24" s="327"/>
    </row>
    <row r="25" spans="1:10" x14ac:dyDescent="0.2">
      <c r="A25" s="333"/>
      <c r="B25" s="344"/>
      <c r="C25" s="344"/>
      <c r="D25" s="329"/>
      <c r="E25" s="276" t="s">
        <v>221</v>
      </c>
      <c r="F25" s="276" t="s">
        <v>220</v>
      </c>
    </row>
    <row r="26" spans="1:10" x14ac:dyDescent="0.2">
      <c r="A26" s="334"/>
      <c r="B26" s="345"/>
      <c r="C26" s="345"/>
      <c r="D26" s="330"/>
      <c r="E26" s="271" t="s">
        <v>219</v>
      </c>
      <c r="F26" s="270" t="s">
        <v>219</v>
      </c>
    </row>
    <row r="27" spans="1:10" x14ac:dyDescent="0.2">
      <c r="A27" s="163">
        <v>7</v>
      </c>
      <c r="B27" s="347" t="s">
        <v>218</v>
      </c>
      <c r="C27" s="347"/>
      <c r="D27" s="348"/>
      <c r="E27" s="92">
        <f>I12</f>
        <v>0</v>
      </c>
      <c r="F27" s="92">
        <f>J12</f>
        <v>0</v>
      </c>
    </row>
    <row r="28" spans="1:10" x14ac:dyDescent="0.2">
      <c r="A28" s="2">
        <v>8</v>
      </c>
      <c r="B28" s="349" t="s">
        <v>217</v>
      </c>
      <c r="C28" s="349"/>
      <c r="D28" s="350"/>
      <c r="E28" s="5">
        <f>I13</f>
        <v>0</v>
      </c>
      <c r="F28" s="5">
        <f>J13</f>
        <v>0</v>
      </c>
    </row>
    <row r="29" spans="1:10" x14ac:dyDescent="0.2">
      <c r="A29" s="277">
        <v>9</v>
      </c>
      <c r="B29" s="336" t="s">
        <v>216</v>
      </c>
      <c r="C29" s="336"/>
      <c r="D29" s="336"/>
      <c r="E29" s="5">
        <f>E27-E28</f>
        <v>0</v>
      </c>
      <c r="F29" s="5">
        <f>F27-F28</f>
        <v>0</v>
      </c>
    </row>
    <row r="30" spans="1:10" x14ac:dyDescent="0.2">
      <c r="A30" s="278">
        <v>10</v>
      </c>
      <c r="B30" s="335" t="s">
        <v>215</v>
      </c>
      <c r="C30" s="336"/>
      <c r="D30" s="336"/>
      <c r="E30" s="337">
        <f>MAX(E29,F29)</f>
        <v>0</v>
      </c>
      <c r="F30" s="338"/>
    </row>
    <row r="31" spans="1:10" x14ac:dyDescent="0.2">
      <c r="A31" s="279">
        <v>11</v>
      </c>
      <c r="B31" s="339" t="s">
        <v>214</v>
      </c>
      <c r="C31" s="339"/>
      <c r="D31" s="340"/>
      <c r="E31" s="341">
        <f>MAX(E30,0)</f>
        <v>0</v>
      </c>
      <c r="F31" s="342"/>
    </row>
    <row r="40" spans="1:10" x14ac:dyDescent="0.2">
      <c r="A40" s="95" t="s">
        <v>323</v>
      </c>
      <c r="B40" s="96"/>
      <c r="C40" s="156"/>
      <c r="D40" s="156"/>
      <c r="E40" s="156"/>
      <c r="F40" s="156"/>
      <c r="G40" s="156"/>
      <c r="H40" s="156"/>
      <c r="I40" s="156"/>
      <c r="J40" s="97"/>
    </row>
    <row r="41" spans="1:10" x14ac:dyDescent="0.2">
      <c r="A41" s="98"/>
      <c r="B41" s="99"/>
      <c r="C41" s="102"/>
      <c r="D41" s="102"/>
      <c r="E41" s="102"/>
      <c r="F41" s="102"/>
      <c r="G41" s="102"/>
      <c r="H41" s="102"/>
      <c r="I41" s="102"/>
      <c r="J41" s="100"/>
    </row>
    <row r="42" spans="1:10" x14ac:dyDescent="0.2">
      <c r="A42" s="101"/>
      <c r="B42" s="102"/>
      <c r="C42" s="102"/>
      <c r="D42" s="102"/>
      <c r="E42" s="102"/>
      <c r="F42" s="102"/>
      <c r="G42" s="102"/>
      <c r="H42" s="102"/>
      <c r="I42" s="102"/>
      <c r="J42" s="100"/>
    </row>
    <row r="43" spans="1:10" x14ac:dyDescent="0.2">
      <c r="A43" s="101"/>
      <c r="B43" s="102"/>
      <c r="C43" s="102"/>
      <c r="D43" s="102"/>
      <c r="E43" s="102"/>
      <c r="F43" s="102"/>
      <c r="G43" s="102"/>
      <c r="H43" s="102"/>
      <c r="I43" s="102"/>
      <c r="J43" s="100"/>
    </row>
    <row r="44" spans="1:10" x14ac:dyDescent="0.2">
      <c r="A44" s="101"/>
      <c r="B44" s="102"/>
      <c r="C44" s="102"/>
      <c r="D44" s="102"/>
      <c r="E44" s="102"/>
      <c r="F44" s="102"/>
      <c r="G44" s="102"/>
      <c r="H44" s="102"/>
      <c r="I44" s="102"/>
      <c r="J44" s="100"/>
    </row>
    <row r="45" spans="1:10" x14ac:dyDescent="0.2">
      <c r="A45" s="101"/>
      <c r="B45" s="102"/>
      <c r="C45" s="102"/>
      <c r="D45" s="102"/>
      <c r="E45" s="102"/>
      <c r="F45" s="102"/>
      <c r="G45" s="102"/>
      <c r="H45" s="102"/>
      <c r="I45" s="102"/>
      <c r="J45" s="100"/>
    </row>
    <row r="46" spans="1:10" x14ac:dyDescent="0.2">
      <c r="A46" s="101"/>
      <c r="B46" s="102"/>
      <c r="C46" s="102"/>
      <c r="D46" s="102"/>
      <c r="E46" s="102"/>
      <c r="F46" s="102"/>
      <c r="G46" s="102"/>
      <c r="H46" s="102"/>
      <c r="I46" s="102"/>
      <c r="J46" s="100"/>
    </row>
    <row r="47" spans="1:10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0"/>
    </row>
    <row r="48" spans="1:10" x14ac:dyDescent="0.2">
      <c r="A48" s="101"/>
      <c r="B48" s="102"/>
      <c r="C48" s="102"/>
      <c r="D48" s="102"/>
      <c r="E48" s="102"/>
      <c r="F48" s="102"/>
      <c r="G48" s="102"/>
      <c r="H48" s="102"/>
      <c r="I48" s="102"/>
      <c r="J48" s="100"/>
    </row>
    <row r="49" spans="1:10" x14ac:dyDescent="0.2">
      <c r="A49" s="103"/>
      <c r="B49" s="104"/>
      <c r="C49" s="104"/>
      <c r="D49" s="104"/>
      <c r="E49" s="104"/>
      <c r="F49" s="104"/>
      <c r="G49" s="104"/>
      <c r="H49" s="104"/>
      <c r="I49" s="104"/>
      <c r="J49" s="105"/>
    </row>
  </sheetData>
  <sheetProtection sheet="1" objects="1" scenarios="1"/>
  <mergeCells count="17">
    <mergeCell ref="A9:A11"/>
    <mergeCell ref="A24:A26"/>
    <mergeCell ref="B30:D30"/>
    <mergeCell ref="E30:F30"/>
    <mergeCell ref="B31:D31"/>
    <mergeCell ref="E31:F31"/>
    <mergeCell ref="B24:D26"/>
    <mergeCell ref="E24:F24"/>
    <mergeCell ref="B27:D27"/>
    <mergeCell ref="B28:D28"/>
    <mergeCell ref="B29:D29"/>
    <mergeCell ref="B8:J8"/>
    <mergeCell ref="B9:B11"/>
    <mergeCell ref="C9:D9"/>
    <mergeCell ref="E9:F9"/>
    <mergeCell ref="G9:H9"/>
    <mergeCell ref="I9:J9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0CDC-3248-4A0D-9FCB-3A9A11DB1931}">
  <sheetPr codeName="Sheet11">
    <tabColor rgb="FF7030A0"/>
  </sheetPr>
  <dimension ref="A1:L44"/>
  <sheetViews>
    <sheetView showGridLines="0" showOutlineSymbols="0" workbookViewId="0"/>
  </sheetViews>
  <sheetFormatPr defaultColWidth="8.6640625" defaultRowHeight="15" x14ac:dyDescent="0.25"/>
  <cols>
    <col min="1" max="1" width="8.6640625" style="26"/>
    <col min="2" max="2" width="37.5" style="26" customWidth="1"/>
    <col min="3" max="12" width="23.33203125" style="26" customWidth="1"/>
    <col min="13" max="16384" width="8.6640625" style="26"/>
  </cols>
  <sheetData>
    <row r="1" spans="1:12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12" customFormat="1" x14ac:dyDescent="0.2">
      <c r="A2" s="48" t="s">
        <v>269</v>
      </c>
      <c r="B2" s="49"/>
      <c r="C2" s="107" t="str">
        <f>'Regulatory Capital Ratio'!C2</f>
        <v>Branch</v>
      </c>
      <c r="D2" s="154"/>
      <c r="E2" s="1"/>
    </row>
    <row r="3" spans="1:12" s="20" customFormat="1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12" s="20" customFormat="1" ht="15.75" x14ac:dyDescent="0.25">
      <c r="A4" s="52" t="s">
        <v>271</v>
      </c>
      <c r="B4" s="53"/>
      <c r="C4" s="54"/>
      <c r="E4" s="111"/>
      <c r="F4" s="25"/>
    </row>
    <row r="5" spans="1:12" s="20" customFormat="1" ht="14.25" x14ac:dyDescent="0.2"/>
    <row r="6" spans="1:12" s="21" customFormat="1" ht="33.75" x14ac:dyDescent="0.5">
      <c r="A6" s="39" t="s">
        <v>251</v>
      </c>
      <c r="H6" s="22"/>
    </row>
    <row r="7" spans="1:12" s="282" customFormat="1" x14ac:dyDescent="0.25">
      <c r="A7" s="280" t="s">
        <v>250</v>
      </c>
      <c r="B7" s="280"/>
      <c r="C7" s="281"/>
      <c r="D7" s="281"/>
      <c r="E7" s="281"/>
      <c r="F7" s="281"/>
      <c r="G7" s="281"/>
      <c r="H7" s="281"/>
      <c r="I7" s="281"/>
      <c r="J7" s="281"/>
      <c r="K7" s="281"/>
      <c r="L7" s="281"/>
    </row>
    <row r="8" spans="1:12" s="282" customFormat="1" x14ac:dyDescent="0.25">
      <c r="A8" s="280" t="s">
        <v>249</v>
      </c>
      <c r="B8" s="280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x14ac:dyDescent="0.25">
      <c r="A9" s="249"/>
      <c r="B9" s="234"/>
      <c r="C9" s="235" t="s">
        <v>118</v>
      </c>
      <c r="D9" s="250" t="s">
        <v>117</v>
      </c>
      <c r="E9" s="250" t="s">
        <v>116</v>
      </c>
      <c r="F9" s="236" t="s">
        <v>138</v>
      </c>
      <c r="G9" s="236" t="s">
        <v>137</v>
      </c>
      <c r="H9" s="236" t="s">
        <v>158</v>
      </c>
      <c r="I9" s="236" t="s">
        <v>186</v>
      </c>
      <c r="J9" s="236" t="s">
        <v>185</v>
      </c>
      <c r="K9" s="236" t="s">
        <v>184</v>
      </c>
      <c r="L9" s="236" t="s">
        <v>183</v>
      </c>
    </row>
    <row r="10" spans="1:12" ht="25.5" x14ac:dyDescent="0.25">
      <c r="A10" s="249"/>
      <c r="B10" s="234" t="s">
        <v>174</v>
      </c>
      <c r="C10" s="238" t="s">
        <v>248</v>
      </c>
      <c r="D10" s="251" t="s">
        <v>247</v>
      </c>
      <c r="E10" s="251" t="s">
        <v>246</v>
      </c>
      <c r="F10" s="239" t="s">
        <v>244</v>
      </c>
      <c r="G10" s="251" t="s">
        <v>245</v>
      </c>
      <c r="H10" s="239" t="s">
        <v>244</v>
      </c>
      <c r="I10" s="239" t="s">
        <v>243</v>
      </c>
      <c r="J10" s="239" t="s">
        <v>242</v>
      </c>
      <c r="K10" s="239" t="s">
        <v>243</v>
      </c>
      <c r="L10" s="239" t="s">
        <v>242</v>
      </c>
    </row>
    <row r="11" spans="1:12" x14ac:dyDescent="0.25">
      <c r="A11" s="249"/>
      <c r="B11" s="252"/>
      <c r="C11" s="242" t="s">
        <v>21</v>
      </c>
      <c r="D11" s="242" t="s">
        <v>21</v>
      </c>
      <c r="E11" s="242" t="s">
        <v>21</v>
      </c>
      <c r="F11" s="242" t="s">
        <v>21</v>
      </c>
      <c r="G11" s="242" t="s">
        <v>21</v>
      </c>
      <c r="H11" s="242" t="s">
        <v>21</v>
      </c>
      <c r="I11" s="261" t="s">
        <v>241</v>
      </c>
      <c r="J11" s="261" t="s">
        <v>241</v>
      </c>
      <c r="K11" s="261" t="s">
        <v>241</v>
      </c>
      <c r="L11" s="261" t="s">
        <v>241</v>
      </c>
    </row>
    <row r="12" spans="1:12" x14ac:dyDescent="0.25">
      <c r="A12" s="163">
        <v>1</v>
      </c>
      <c r="B12" s="167" t="s">
        <v>211</v>
      </c>
      <c r="C12" s="71"/>
      <c r="D12" s="71"/>
      <c r="E12" s="71"/>
      <c r="F12" s="71"/>
      <c r="G12" s="71"/>
      <c r="H12" s="71"/>
      <c r="I12" s="82">
        <f t="shared" ref="I12:I24" si="0">IF(C12=0,0,E12/C12)</f>
        <v>0</v>
      </c>
      <c r="J12" s="82">
        <f t="shared" ref="J12:J24" si="1">IF(D12=0,0,F12/D12)</f>
        <v>0</v>
      </c>
      <c r="K12" s="82">
        <f t="shared" ref="K12:K24" si="2">IF(C12=0,0,G12/C12)</f>
        <v>0</v>
      </c>
      <c r="L12" s="82">
        <f t="shared" ref="L12:L24" si="3">IF(D12=0,0,H12/D12)</f>
        <v>0</v>
      </c>
    </row>
    <row r="13" spans="1:12" x14ac:dyDescent="0.25">
      <c r="A13" s="163">
        <v>2</v>
      </c>
      <c r="B13" s="167" t="s">
        <v>210</v>
      </c>
      <c r="C13" s="71"/>
      <c r="D13" s="71"/>
      <c r="E13" s="71"/>
      <c r="F13" s="71"/>
      <c r="G13" s="71"/>
      <c r="H13" s="71"/>
      <c r="I13" s="82">
        <f t="shared" si="0"/>
        <v>0</v>
      </c>
      <c r="J13" s="82">
        <f t="shared" si="1"/>
        <v>0</v>
      </c>
      <c r="K13" s="82">
        <f t="shared" si="2"/>
        <v>0</v>
      </c>
      <c r="L13" s="82">
        <f t="shared" si="3"/>
        <v>0</v>
      </c>
    </row>
    <row r="14" spans="1:12" x14ac:dyDescent="0.25">
      <c r="A14" s="163">
        <v>3</v>
      </c>
      <c r="B14" s="167" t="s">
        <v>209</v>
      </c>
      <c r="C14" s="71"/>
      <c r="D14" s="71"/>
      <c r="E14" s="71"/>
      <c r="F14" s="71"/>
      <c r="G14" s="71"/>
      <c r="H14" s="71"/>
      <c r="I14" s="82">
        <f t="shared" si="0"/>
        <v>0</v>
      </c>
      <c r="J14" s="82">
        <f t="shared" si="1"/>
        <v>0</v>
      </c>
      <c r="K14" s="82">
        <f t="shared" si="2"/>
        <v>0</v>
      </c>
      <c r="L14" s="82">
        <f t="shared" si="3"/>
        <v>0</v>
      </c>
    </row>
    <row r="15" spans="1:12" x14ac:dyDescent="0.25">
      <c r="A15" s="163">
        <v>4</v>
      </c>
      <c r="B15" s="167" t="s">
        <v>208</v>
      </c>
      <c r="C15" s="71"/>
      <c r="D15" s="71"/>
      <c r="E15" s="71"/>
      <c r="F15" s="71"/>
      <c r="G15" s="71"/>
      <c r="H15" s="71"/>
      <c r="I15" s="82">
        <f t="shared" si="0"/>
        <v>0</v>
      </c>
      <c r="J15" s="82">
        <f t="shared" si="1"/>
        <v>0</v>
      </c>
      <c r="K15" s="82">
        <f t="shared" si="2"/>
        <v>0</v>
      </c>
      <c r="L15" s="82">
        <f t="shared" si="3"/>
        <v>0</v>
      </c>
    </row>
    <row r="16" spans="1:12" x14ac:dyDescent="0.25">
      <c r="A16" s="163">
        <v>5</v>
      </c>
      <c r="B16" s="167" t="s">
        <v>164</v>
      </c>
      <c r="C16" s="71"/>
      <c r="D16" s="71"/>
      <c r="E16" s="71"/>
      <c r="F16" s="71"/>
      <c r="G16" s="71"/>
      <c r="H16" s="71"/>
      <c r="I16" s="82">
        <f t="shared" si="0"/>
        <v>0</v>
      </c>
      <c r="J16" s="82">
        <f t="shared" si="1"/>
        <v>0</v>
      </c>
      <c r="K16" s="82">
        <f t="shared" si="2"/>
        <v>0</v>
      </c>
      <c r="L16" s="82">
        <f t="shared" si="3"/>
        <v>0</v>
      </c>
    </row>
    <row r="17" spans="1:12" x14ac:dyDescent="0.25">
      <c r="A17" s="163">
        <v>6</v>
      </c>
      <c r="B17" s="167" t="s">
        <v>207</v>
      </c>
      <c r="C17" s="71"/>
      <c r="D17" s="71"/>
      <c r="E17" s="71"/>
      <c r="F17" s="71"/>
      <c r="G17" s="71"/>
      <c r="H17" s="71"/>
      <c r="I17" s="82">
        <f t="shared" si="0"/>
        <v>0</v>
      </c>
      <c r="J17" s="82">
        <f t="shared" si="1"/>
        <v>0</v>
      </c>
      <c r="K17" s="82">
        <f t="shared" si="2"/>
        <v>0</v>
      </c>
      <c r="L17" s="82">
        <f t="shared" si="3"/>
        <v>0</v>
      </c>
    </row>
    <row r="18" spans="1:12" x14ac:dyDescent="0.25">
      <c r="A18" s="163">
        <v>7</v>
      </c>
      <c r="B18" s="167" t="s">
        <v>206</v>
      </c>
      <c r="C18" s="71"/>
      <c r="D18" s="71"/>
      <c r="E18" s="71"/>
      <c r="F18" s="71"/>
      <c r="G18" s="71"/>
      <c r="H18" s="71"/>
      <c r="I18" s="82">
        <f t="shared" si="0"/>
        <v>0</v>
      </c>
      <c r="J18" s="82">
        <f t="shared" si="1"/>
        <v>0</v>
      </c>
      <c r="K18" s="82">
        <f t="shared" si="2"/>
        <v>0</v>
      </c>
      <c r="L18" s="82">
        <f t="shared" si="3"/>
        <v>0</v>
      </c>
    </row>
    <row r="19" spans="1:12" x14ac:dyDescent="0.25">
      <c r="A19" s="163">
        <v>8</v>
      </c>
      <c r="B19" s="167" t="s">
        <v>205</v>
      </c>
      <c r="C19" s="71"/>
      <c r="D19" s="71"/>
      <c r="E19" s="71"/>
      <c r="F19" s="71"/>
      <c r="G19" s="71"/>
      <c r="H19" s="71"/>
      <c r="I19" s="82">
        <f t="shared" si="0"/>
        <v>0</v>
      </c>
      <c r="J19" s="82">
        <f t="shared" si="1"/>
        <v>0</v>
      </c>
      <c r="K19" s="82">
        <f t="shared" si="2"/>
        <v>0</v>
      </c>
      <c r="L19" s="82">
        <f t="shared" si="3"/>
        <v>0</v>
      </c>
    </row>
    <row r="20" spans="1:12" x14ac:dyDescent="0.25">
      <c r="A20" s="163">
        <v>9</v>
      </c>
      <c r="B20" s="167" t="s">
        <v>204</v>
      </c>
      <c r="C20" s="71"/>
      <c r="D20" s="71"/>
      <c r="E20" s="71"/>
      <c r="F20" s="71"/>
      <c r="G20" s="71"/>
      <c r="H20" s="71"/>
      <c r="I20" s="82">
        <f t="shared" si="0"/>
        <v>0</v>
      </c>
      <c r="J20" s="82">
        <f t="shared" si="1"/>
        <v>0</v>
      </c>
      <c r="K20" s="82">
        <f t="shared" si="2"/>
        <v>0</v>
      </c>
      <c r="L20" s="82">
        <f t="shared" si="3"/>
        <v>0</v>
      </c>
    </row>
    <row r="21" spans="1:12" x14ac:dyDescent="0.25">
      <c r="A21" s="163">
        <v>10</v>
      </c>
      <c r="B21" s="167" t="s">
        <v>203</v>
      </c>
      <c r="C21" s="71"/>
      <c r="D21" s="71"/>
      <c r="E21" s="71"/>
      <c r="F21" s="71"/>
      <c r="G21" s="71"/>
      <c r="H21" s="71"/>
      <c r="I21" s="82">
        <f t="shared" si="0"/>
        <v>0</v>
      </c>
      <c r="J21" s="82">
        <f t="shared" si="1"/>
        <v>0</v>
      </c>
      <c r="K21" s="82">
        <f t="shared" si="2"/>
        <v>0</v>
      </c>
      <c r="L21" s="82">
        <f t="shared" si="3"/>
        <v>0</v>
      </c>
    </row>
    <row r="22" spans="1:12" x14ac:dyDescent="0.25">
      <c r="A22" s="163">
        <v>11</v>
      </c>
      <c r="B22" s="167" t="s">
        <v>202</v>
      </c>
      <c r="C22" s="71"/>
      <c r="D22" s="71"/>
      <c r="E22" s="71"/>
      <c r="F22" s="71"/>
      <c r="G22" s="71"/>
      <c r="H22" s="71"/>
      <c r="I22" s="82">
        <f t="shared" si="0"/>
        <v>0</v>
      </c>
      <c r="J22" s="82">
        <f t="shared" si="1"/>
        <v>0</v>
      </c>
      <c r="K22" s="82">
        <f t="shared" si="2"/>
        <v>0</v>
      </c>
      <c r="L22" s="82">
        <f t="shared" si="3"/>
        <v>0</v>
      </c>
    </row>
    <row r="23" spans="1:12" x14ac:dyDescent="0.25">
      <c r="A23" s="163">
        <v>12</v>
      </c>
      <c r="B23" s="167" t="s">
        <v>201</v>
      </c>
      <c r="C23" s="71"/>
      <c r="D23" s="71"/>
      <c r="E23" s="71"/>
      <c r="F23" s="71"/>
      <c r="G23" s="71"/>
      <c r="H23" s="71"/>
      <c r="I23" s="82">
        <f t="shared" si="0"/>
        <v>0</v>
      </c>
      <c r="J23" s="82">
        <f t="shared" si="1"/>
        <v>0</v>
      </c>
      <c r="K23" s="82">
        <f t="shared" si="2"/>
        <v>0</v>
      </c>
      <c r="L23" s="82">
        <f t="shared" si="3"/>
        <v>0</v>
      </c>
    </row>
    <row r="24" spans="1:12" x14ac:dyDescent="0.25">
      <c r="A24" s="4">
        <v>13</v>
      </c>
      <c r="B24" s="195" t="s">
        <v>240</v>
      </c>
      <c r="C24" s="45">
        <f t="shared" ref="C24:H24" si="4">SUM(C12:C23)</f>
        <v>0</v>
      </c>
      <c r="D24" s="45">
        <f t="shared" si="4"/>
        <v>0</v>
      </c>
      <c r="E24" s="45">
        <f t="shared" si="4"/>
        <v>0</v>
      </c>
      <c r="F24" s="45">
        <f t="shared" si="4"/>
        <v>0</v>
      </c>
      <c r="G24" s="45">
        <f t="shared" si="4"/>
        <v>0</v>
      </c>
      <c r="H24" s="45">
        <f t="shared" si="4"/>
        <v>0</v>
      </c>
      <c r="I24" s="45">
        <f t="shared" si="0"/>
        <v>0</v>
      </c>
      <c r="J24" s="45">
        <f t="shared" si="1"/>
        <v>0</v>
      </c>
      <c r="K24" s="45">
        <f t="shared" si="2"/>
        <v>0</v>
      </c>
      <c r="L24" s="45">
        <f t="shared" si="3"/>
        <v>0</v>
      </c>
    </row>
    <row r="27" spans="1:12" x14ac:dyDescent="0.25">
      <c r="A27" s="283" t="s">
        <v>239</v>
      </c>
    </row>
    <row r="28" spans="1:12" x14ac:dyDescent="0.25">
      <c r="A28" s="283" t="s">
        <v>238</v>
      </c>
    </row>
    <row r="35" spans="1:12" x14ac:dyDescent="0.25">
      <c r="A35" s="95" t="s">
        <v>323</v>
      </c>
      <c r="B35" s="96"/>
      <c r="C35" s="156"/>
      <c r="D35" s="156"/>
      <c r="E35" s="156"/>
      <c r="F35" s="156"/>
      <c r="G35" s="156"/>
      <c r="H35" s="156"/>
      <c r="I35" s="156"/>
      <c r="J35" s="156"/>
      <c r="K35" s="156"/>
      <c r="L35" s="97"/>
    </row>
    <row r="36" spans="1:12" x14ac:dyDescent="0.25">
      <c r="A36" s="98"/>
      <c r="B36" s="99"/>
      <c r="C36" s="102"/>
      <c r="D36" s="102"/>
      <c r="E36" s="102"/>
      <c r="F36" s="102"/>
      <c r="G36" s="102"/>
      <c r="H36" s="102"/>
      <c r="I36" s="102"/>
      <c r="J36" s="102"/>
      <c r="K36" s="102"/>
      <c r="L36" s="100"/>
    </row>
    <row r="37" spans="1:12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0"/>
    </row>
    <row r="38" spans="1:12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0"/>
    </row>
    <row r="39" spans="1:12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0"/>
    </row>
    <row r="40" spans="1:12" x14ac:dyDescent="0.25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0"/>
    </row>
    <row r="41" spans="1:12" x14ac:dyDescent="0.2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0"/>
    </row>
    <row r="42" spans="1:12" x14ac:dyDescent="0.2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0"/>
    </row>
    <row r="43" spans="1:12" x14ac:dyDescent="0.25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0"/>
    </row>
    <row r="44" spans="1:12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5"/>
    </row>
  </sheetData>
  <sheetProtection sheet="1" insertRows="0"/>
  <pageMargins left="0.7" right="0.7" top="0.75" bottom="0.75" header="0.3" footer="0.3"/>
  <pageSetup orientation="portrait" horizontalDpi="4294967293" verticalDpi="4294967293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3E66-DB10-41AF-8DCC-E4CDC739C87C}">
  <sheetPr codeName="Sheet12">
    <tabColor rgb="FF7030A0"/>
  </sheetPr>
  <dimension ref="A1:F49"/>
  <sheetViews>
    <sheetView showGridLines="0" showOutlineSymbols="0" workbookViewId="0"/>
  </sheetViews>
  <sheetFormatPr defaultRowHeight="12.75" x14ac:dyDescent="0.2"/>
  <cols>
    <col min="2" max="2" width="81.33203125" customWidth="1"/>
    <col min="3" max="3" width="23.1640625" customWidth="1"/>
  </cols>
  <sheetData>
    <row r="1" spans="1:6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6" ht="15" x14ac:dyDescent="0.2">
      <c r="A2" s="48" t="s">
        <v>269</v>
      </c>
      <c r="B2" s="49"/>
      <c r="C2" s="107" t="str">
        <f>'Regulatory Capital Ratio'!C2</f>
        <v>Branch</v>
      </c>
    </row>
    <row r="3" spans="1:6" s="20" customFormat="1" ht="15" x14ac:dyDescent="0.25">
      <c r="A3" s="50" t="s">
        <v>270</v>
      </c>
      <c r="B3" s="51"/>
      <c r="C3" s="108">
        <f>'Regulatory Capital Ratio'!C3</f>
        <v>46022</v>
      </c>
      <c r="D3" s="25"/>
    </row>
    <row r="4" spans="1:6" s="20" customFormat="1" ht="15.75" x14ac:dyDescent="0.25">
      <c r="A4" s="52" t="s">
        <v>271</v>
      </c>
      <c r="B4" s="53"/>
      <c r="C4" s="54"/>
      <c r="D4" s="25"/>
    </row>
    <row r="5" spans="1:6" s="20" customFormat="1" ht="14.25" x14ac:dyDescent="0.2"/>
    <row r="6" spans="1:6" s="21" customFormat="1" ht="33.75" x14ac:dyDescent="0.5">
      <c r="A6" s="39" t="s">
        <v>266</v>
      </c>
      <c r="F6" s="22"/>
    </row>
    <row r="7" spans="1:6" ht="15" x14ac:dyDescent="0.25">
      <c r="A7" s="284"/>
      <c r="C7" s="285"/>
    </row>
    <row r="8" spans="1:6" ht="15" x14ac:dyDescent="0.25">
      <c r="A8" s="284" t="s">
        <v>265</v>
      </c>
      <c r="C8" s="285"/>
    </row>
    <row r="9" spans="1:6" ht="15" x14ac:dyDescent="0.2">
      <c r="A9" s="19"/>
      <c r="B9" s="286"/>
      <c r="C9" s="287" t="s">
        <v>21</v>
      </c>
    </row>
    <row r="10" spans="1:6" x14ac:dyDescent="0.2">
      <c r="A10" s="6">
        <v>1</v>
      </c>
      <c r="B10" s="288" t="s">
        <v>264</v>
      </c>
      <c r="C10" s="289">
        <f>'Asset Default Risk'!C55-'Asset Default Risk'!C45-'Asset Default Risk'!C29</f>
        <v>0</v>
      </c>
    </row>
    <row r="11" spans="1:6" ht="15" x14ac:dyDescent="0.2">
      <c r="A11" s="290" t="s">
        <v>263</v>
      </c>
      <c r="B11" s="291"/>
      <c r="C11" s="289"/>
    </row>
    <row r="12" spans="1:6" x14ac:dyDescent="0.2">
      <c r="A12" s="6">
        <v>2</v>
      </c>
      <c r="B12" s="292" t="s">
        <v>262</v>
      </c>
      <c r="C12" s="289">
        <f>IF($C$2 = "Domestic Company",'Capital Avail Domestic'!E48,0)</f>
        <v>0</v>
      </c>
    </row>
    <row r="13" spans="1:6" x14ac:dyDescent="0.2">
      <c r="A13" s="6">
        <v>3</v>
      </c>
      <c r="B13" s="292" t="s">
        <v>261</v>
      </c>
      <c r="C13" s="289">
        <f>IF($C$2 = "Domestic Company",'Capital Avail Domestic'!E49,0)</f>
        <v>0</v>
      </c>
    </row>
    <row r="14" spans="1:6" x14ac:dyDescent="0.2">
      <c r="A14" s="6">
        <v>4</v>
      </c>
      <c r="B14" s="292" t="s">
        <v>260</v>
      </c>
      <c r="C14" s="289">
        <f>IF($C$2 = "Domestic Company",'Capital Avail Domestic'!E50,0)</f>
        <v>0</v>
      </c>
    </row>
    <row r="15" spans="1:6" x14ac:dyDescent="0.2">
      <c r="A15" s="6">
        <v>5</v>
      </c>
      <c r="B15" s="292" t="s">
        <v>259</v>
      </c>
      <c r="C15" s="289">
        <f>IF($C$2 = "Domestic Company",'Capital Avail Domestic'!E51,0)</f>
        <v>0</v>
      </c>
    </row>
    <row r="16" spans="1:6" x14ac:dyDescent="0.2">
      <c r="A16" s="6">
        <v>6</v>
      </c>
      <c r="B16" s="292" t="s">
        <v>258</v>
      </c>
      <c r="C16" s="289">
        <f>IF($C$2 = "Domestic Company",'Capital Avail Domestic'!E52,0)</f>
        <v>0</v>
      </c>
    </row>
    <row r="17" spans="1:3" x14ac:dyDescent="0.2">
      <c r="A17" s="8">
        <v>7</v>
      </c>
      <c r="B17" s="288" t="s">
        <v>257</v>
      </c>
      <c r="C17" s="93"/>
    </row>
    <row r="18" spans="1:3" x14ac:dyDescent="0.2">
      <c r="A18" s="8">
        <v>8</v>
      </c>
      <c r="B18" s="288" t="s">
        <v>256</v>
      </c>
      <c r="C18" s="93"/>
    </row>
    <row r="19" spans="1:3" x14ac:dyDescent="0.2">
      <c r="A19" s="8">
        <v>9</v>
      </c>
      <c r="B19" s="288" t="s">
        <v>255</v>
      </c>
      <c r="C19" s="293">
        <f>SUM(C10:C17)-C18</f>
        <v>0</v>
      </c>
    </row>
    <row r="20" spans="1:3" x14ac:dyDescent="0.2">
      <c r="A20" s="8">
        <v>10</v>
      </c>
      <c r="B20" s="288" t="s">
        <v>254</v>
      </c>
      <c r="C20" s="93"/>
    </row>
    <row r="21" spans="1:3" x14ac:dyDescent="0.2">
      <c r="A21" s="294">
        <v>11</v>
      </c>
      <c r="B21" s="295" t="s">
        <v>253</v>
      </c>
      <c r="C21" s="296">
        <f>C20-C19</f>
        <v>0</v>
      </c>
    </row>
    <row r="22" spans="1:3" x14ac:dyDescent="0.2">
      <c r="A22" s="297"/>
      <c r="B22" s="285"/>
      <c r="C22" s="298"/>
    </row>
    <row r="23" spans="1:3" ht="15" x14ac:dyDescent="0.25">
      <c r="B23" s="284" t="s">
        <v>252</v>
      </c>
      <c r="C23" s="285"/>
    </row>
    <row r="24" spans="1:3" x14ac:dyDescent="0.2">
      <c r="B24" s="351"/>
      <c r="C24" s="352"/>
    </row>
    <row r="25" spans="1:3" x14ac:dyDescent="0.2">
      <c r="B25" s="353"/>
      <c r="C25" s="354"/>
    </row>
    <row r="26" spans="1:3" x14ac:dyDescent="0.2">
      <c r="B26" s="353"/>
      <c r="C26" s="354"/>
    </row>
    <row r="27" spans="1:3" x14ac:dyDescent="0.2">
      <c r="B27" s="353"/>
      <c r="C27" s="354"/>
    </row>
    <row r="28" spans="1:3" x14ac:dyDescent="0.2">
      <c r="B28" s="353"/>
      <c r="C28" s="354"/>
    </row>
    <row r="29" spans="1:3" x14ac:dyDescent="0.2">
      <c r="B29" s="353"/>
      <c r="C29" s="354"/>
    </row>
    <row r="30" spans="1:3" x14ac:dyDescent="0.2">
      <c r="B30" s="353"/>
      <c r="C30" s="354"/>
    </row>
    <row r="31" spans="1:3" x14ac:dyDescent="0.2">
      <c r="B31" s="353"/>
      <c r="C31" s="354"/>
    </row>
    <row r="32" spans="1:3" x14ac:dyDescent="0.2">
      <c r="B32" s="355"/>
      <c r="C32" s="356"/>
    </row>
    <row r="33" spans="1:3" x14ac:dyDescent="0.2">
      <c r="B33" s="285"/>
      <c r="C33" s="285"/>
    </row>
    <row r="34" spans="1:3" x14ac:dyDescent="0.2">
      <c r="B34" s="285"/>
      <c r="C34" s="285"/>
    </row>
    <row r="40" spans="1:3" x14ac:dyDescent="0.2">
      <c r="A40" s="95" t="s">
        <v>323</v>
      </c>
      <c r="B40" s="96"/>
      <c r="C40" s="97"/>
    </row>
    <row r="41" spans="1:3" x14ac:dyDescent="0.2">
      <c r="A41" s="98"/>
      <c r="B41" s="99"/>
      <c r="C41" s="100"/>
    </row>
    <row r="42" spans="1:3" x14ac:dyDescent="0.2">
      <c r="A42" s="101"/>
      <c r="B42" s="102"/>
      <c r="C42" s="100"/>
    </row>
    <row r="43" spans="1:3" x14ac:dyDescent="0.2">
      <c r="A43" s="101"/>
      <c r="B43" s="102"/>
      <c r="C43" s="100"/>
    </row>
    <row r="44" spans="1:3" x14ac:dyDescent="0.2">
      <c r="A44" s="101"/>
      <c r="B44" s="102"/>
      <c r="C44" s="100"/>
    </row>
    <row r="45" spans="1:3" x14ac:dyDescent="0.2">
      <c r="A45" s="101"/>
      <c r="B45" s="102"/>
      <c r="C45" s="100"/>
    </row>
    <row r="46" spans="1:3" x14ac:dyDescent="0.2">
      <c r="A46" s="101"/>
      <c r="B46" s="102"/>
      <c r="C46" s="100"/>
    </row>
    <row r="47" spans="1:3" x14ac:dyDescent="0.2">
      <c r="A47" s="101"/>
      <c r="B47" s="102"/>
      <c r="C47" s="100"/>
    </row>
    <row r="48" spans="1:3" x14ac:dyDescent="0.2">
      <c r="A48" s="101"/>
      <c r="B48" s="102"/>
      <c r="C48" s="100"/>
    </row>
    <row r="49" spans="1:3" x14ac:dyDescent="0.2">
      <c r="A49" s="103"/>
      <c r="B49" s="104"/>
      <c r="C49" s="105"/>
    </row>
  </sheetData>
  <sheetProtection sheet="1" objects="1" scenarios="1"/>
  <mergeCells count="1">
    <mergeCell ref="B24:C32"/>
  </mergeCells>
  <pageMargins left="0.7" right="0.7" top="0.75" bottom="0.75" header="0.3" footer="0.3"/>
  <customProperties>
    <customPr name="SheetId" r:id="rId1"/>
  </customPropertie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1BD8-72FA-45E6-8D79-D3E5A8AC652D}">
  <sheetPr codeName="Sheet13">
    <tabColor rgb="FF7030A0"/>
  </sheetPr>
  <dimension ref="A1:C69"/>
  <sheetViews>
    <sheetView showGridLines="0" workbookViewId="0">
      <selection activeCell="A5" sqref="A5"/>
    </sheetView>
  </sheetViews>
  <sheetFormatPr defaultRowHeight="12.75" x14ac:dyDescent="0.2"/>
  <cols>
    <col min="1" max="1" width="85.83203125" style="285" customWidth="1"/>
    <col min="2" max="3" width="21.6640625" style="285" customWidth="1"/>
    <col min="4" max="256" width="8.83203125" style="285"/>
    <col min="257" max="257" width="149.33203125" style="285" customWidth="1"/>
    <col min="258" max="258" width="19.83203125" style="285" customWidth="1"/>
    <col min="259" max="512" width="8.83203125" style="285"/>
    <col min="513" max="513" width="149.33203125" style="285" customWidth="1"/>
    <col min="514" max="514" width="19.83203125" style="285" customWidth="1"/>
    <col min="515" max="768" width="8.83203125" style="285"/>
    <col min="769" max="769" width="149.33203125" style="285" customWidth="1"/>
    <col min="770" max="770" width="19.83203125" style="285" customWidth="1"/>
    <col min="771" max="1024" width="8.83203125" style="285"/>
    <col min="1025" max="1025" width="149.33203125" style="285" customWidth="1"/>
    <col min="1026" max="1026" width="19.83203125" style="285" customWidth="1"/>
    <col min="1027" max="1280" width="8.83203125" style="285"/>
    <col min="1281" max="1281" width="149.33203125" style="285" customWidth="1"/>
    <col min="1282" max="1282" width="19.83203125" style="285" customWidth="1"/>
    <col min="1283" max="1536" width="8.83203125" style="285"/>
    <col min="1537" max="1537" width="149.33203125" style="285" customWidth="1"/>
    <col min="1538" max="1538" width="19.83203125" style="285" customWidth="1"/>
    <col min="1539" max="1792" width="8.83203125" style="285"/>
    <col min="1793" max="1793" width="149.33203125" style="285" customWidth="1"/>
    <col min="1794" max="1794" width="19.83203125" style="285" customWidth="1"/>
    <col min="1795" max="2048" width="8.83203125" style="285"/>
    <col min="2049" max="2049" width="149.33203125" style="285" customWidth="1"/>
    <col min="2050" max="2050" width="19.83203125" style="285" customWidth="1"/>
    <col min="2051" max="2304" width="8.83203125" style="285"/>
    <col min="2305" max="2305" width="149.33203125" style="285" customWidth="1"/>
    <col min="2306" max="2306" width="19.83203125" style="285" customWidth="1"/>
    <col min="2307" max="2560" width="8.83203125" style="285"/>
    <col min="2561" max="2561" width="149.33203125" style="285" customWidth="1"/>
    <col min="2562" max="2562" width="19.83203125" style="285" customWidth="1"/>
    <col min="2563" max="2816" width="8.83203125" style="285"/>
    <col min="2817" max="2817" width="149.33203125" style="285" customWidth="1"/>
    <col min="2818" max="2818" width="19.83203125" style="285" customWidth="1"/>
    <col min="2819" max="3072" width="8.83203125" style="285"/>
    <col min="3073" max="3073" width="149.33203125" style="285" customWidth="1"/>
    <col min="3074" max="3074" width="19.83203125" style="285" customWidth="1"/>
    <col min="3075" max="3328" width="8.83203125" style="285"/>
    <col min="3329" max="3329" width="149.33203125" style="285" customWidth="1"/>
    <col min="3330" max="3330" width="19.83203125" style="285" customWidth="1"/>
    <col min="3331" max="3584" width="8.83203125" style="285"/>
    <col min="3585" max="3585" width="149.33203125" style="285" customWidth="1"/>
    <col min="3586" max="3586" width="19.83203125" style="285" customWidth="1"/>
    <col min="3587" max="3840" width="8.83203125" style="285"/>
    <col min="3841" max="3841" width="149.33203125" style="285" customWidth="1"/>
    <col min="3842" max="3842" width="19.83203125" style="285" customWidth="1"/>
    <col min="3843" max="4096" width="8.83203125" style="285"/>
    <col min="4097" max="4097" width="149.33203125" style="285" customWidth="1"/>
    <col min="4098" max="4098" width="19.83203125" style="285" customWidth="1"/>
    <col min="4099" max="4352" width="8.83203125" style="285"/>
    <col min="4353" max="4353" width="149.33203125" style="285" customWidth="1"/>
    <col min="4354" max="4354" width="19.83203125" style="285" customWidth="1"/>
    <col min="4355" max="4608" width="8.83203125" style="285"/>
    <col min="4609" max="4609" width="149.33203125" style="285" customWidth="1"/>
    <col min="4610" max="4610" width="19.83203125" style="285" customWidth="1"/>
    <col min="4611" max="4864" width="8.83203125" style="285"/>
    <col min="4865" max="4865" width="149.33203125" style="285" customWidth="1"/>
    <col min="4866" max="4866" width="19.83203125" style="285" customWidth="1"/>
    <col min="4867" max="5120" width="8.83203125" style="285"/>
    <col min="5121" max="5121" width="149.33203125" style="285" customWidth="1"/>
    <col min="5122" max="5122" width="19.83203125" style="285" customWidth="1"/>
    <col min="5123" max="5376" width="8.83203125" style="285"/>
    <col min="5377" max="5377" width="149.33203125" style="285" customWidth="1"/>
    <col min="5378" max="5378" width="19.83203125" style="285" customWidth="1"/>
    <col min="5379" max="5632" width="8.83203125" style="285"/>
    <col min="5633" max="5633" width="149.33203125" style="285" customWidth="1"/>
    <col min="5634" max="5634" width="19.83203125" style="285" customWidth="1"/>
    <col min="5635" max="5888" width="8.83203125" style="285"/>
    <col min="5889" max="5889" width="149.33203125" style="285" customWidth="1"/>
    <col min="5890" max="5890" width="19.83203125" style="285" customWidth="1"/>
    <col min="5891" max="6144" width="8.83203125" style="285"/>
    <col min="6145" max="6145" width="149.33203125" style="285" customWidth="1"/>
    <col min="6146" max="6146" width="19.83203125" style="285" customWidth="1"/>
    <col min="6147" max="6400" width="8.83203125" style="285"/>
    <col min="6401" max="6401" width="149.33203125" style="285" customWidth="1"/>
    <col min="6402" max="6402" width="19.83203125" style="285" customWidth="1"/>
    <col min="6403" max="6656" width="8.83203125" style="285"/>
    <col min="6657" max="6657" width="149.33203125" style="285" customWidth="1"/>
    <col min="6658" max="6658" width="19.83203125" style="285" customWidth="1"/>
    <col min="6659" max="6912" width="8.83203125" style="285"/>
    <col min="6913" max="6913" width="149.33203125" style="285" customWidth="1"/>
    <col min="6914" max="6914" width="19.83203125" style="285" customWidth="1"/>
    <col min="6915" max="7168" width="8.83203125" style="285"/>
    <col min="7169" max="7169" width="149.33203125" style="285" customWidth="1"/>
    <col min="7170" max="7170" width="19.83203125" style="285" customWidth="1"/>
    <col min="7171" max="7424" width="8.83203125" style="285"/>
    <col min="7425" max="7425" width="149.33203125" style="285" customWidth="1"/>
    <col min="7426" max="7426" width="19.83203125" style="285" customWidth="1"/>
    <col min="7427" max="7680" width="8.83203125" style="285"/>
    <col min="7681" max="7681" width="149.33203125" style="285" customWidth="1"/>
    <col min="7682" max="7682" width="19.83203125" style="285" customWidth="1"/>
    <col min="7683" max="7936" width="8.83203125" style="285"/>
    <col min="7937" max="7937" width="149.33203125" style="285" customWidth="1"/>
    <col min="7938" max="7938" width="19.83203125" style="285" customWidth="1"/>
    <col min="7939" max="8192" width="8.83203125" style="285"/>
    <col min="8193" max="8193" width="149.33203125" style="285" customWidth="1"/>
    <col min="8194" max="8194" width="19.83203125" style="285" customWidth="1"/>
    <col min="8195" max="8448" width="8.83203125" style="285"/>
    <col min="8449" max="8449" width="149.33203125" style="285" customWidth="1"/>
    <col min="8450" max="8450" width="19.83203125" style="285" customWidth="1"/>
    <col min="8451" max="8704" width="8.83203125" style="285"/>
    <col min="8705" max="8705" width="149.33203125" style="285" customWidth="1"/>
    <col min="8706" max="8706" width="19.83203125" style="285" customWidth="1"/>
    <col min="8707" max="8960" width="8.83203125" style="285"/>
    <col min="8961" max="8961" width="149.33203125" style="285" customWidth="1"/>
    <col min="8962" max="8962" width="19.83203125" style="285" customWidth="1"/>
    <col min="8963" max="9216" width="8.83203125" style="285"/>
    <col min="9217" max="9217" width="149.33203125" style="285" customWidth="1"/>
    <col min="9218" max="9218" width="19.83203125" style="285" customWidth="1"/>
    <col min="9219" max="9472" width="8.83203125" style="285"/>
    <col min="9473" max="9473" width="149.33203125" style="285" customWidth="1"/>
    <col min="9474" max="9474" width="19.83203125" style="285" customWidth="1"/>
    <col min="9475" max="9728" width="8.83203125" style="285"/>
    <col min="9729" max="9729" width="149.33203125" style="285" customWidth="1"/>
    <col min="9730" max="9730" width="19.83203125" style="285" customWidth="1"/>
    <col min="9731" max="9984" width="8.83203125" style="285"/>
    <col min="9985" max="9985" width="149.33203125" style="285" customWidth="1"/>
    <col min="9986" max="9986" width="19.83203125" style="285" customWidth="1"/>
    <col min="9987" max="10240" width="8.83203125" style="285"/>
    <col min="10241" max="10241" width="149.33203125" style="285" customWidth="1"/>
    <col min="10242" max="10242" width="19.83203125" style="285" customWidth="1"/>
    <col min="10243" max="10496" width="8.83203125" style="285"/>
    <col min="10497" max="10497" width="149.33203125" style="285" customWidth="1"/>
    <col min="10498" max="10498" width="19.83203125" style="285" customWidth="1"/>
    <col min="10499" max="10752" width="8.83203125" style="285"/>
    <col min="10753" max="10753" width="149.33203125" style="285" customWidth="1"/>
    <col min="10754" max="10754" width="19.83203125" style="285" customWidth="1"/>
    <col min="10755" max="11008" width="8.83203125" style="285"/>
    <col min="11009" max="11009" width="149.33203125" style="285" customWidth="1"/>
    <col min="11010" max="11010" width="19.83203125" style="285" customWidth="1"/>
    <col min="11011" max="11264" width="8.83203125" style="285"/>
    <col min="11265" max="11265" width="149.33203125" style="285" customWidth="1"/>
    <col min="11266" max="11266" width="19.83203125" style="285" customWidth="1"/>
    <col min="11267" max="11520" width="8.83203125" style="285"/>
    <col min="11521" max="11521" width="149.33203125" style="285" customWidth="1"/>
    <col min="11522" max="11522" width="19.83203125" style="285" customWidth="1"/>
    <col min="11523" max="11776" width="8.83203125" style="285"/>
    <col min="11777" max="11777" width="149.33203125" style="285" customWidth="1"/>
    <col min="11778" max="11778" width="19.83203125" style="285" customWidth="1"/>
    <col min="11779" max="12032" width="8.83203125" style="285"/>
    <col min="12033" max="12033" width="149.33203125" style="285" customWidth="1"/>
    <col min="12034" max="12034" width="19.83203125" style="285" customWidth="1"/>
    <col min="12035" max="12288" width="8.83203125" style="285"/>
    <col min="12289" max="12289" width="149.33203125" style="285" customWidth="1"/>
    <col min="12290" max="12290" width="19.83203125" style="285" customWidth="1"/>
    <col min="12291" max="12544" width="8.83203125" style="285"/>
    <col min="12545" max="12545" width="149.33203125" style="285" customWidth="1"/>
    <col min="12546" max="12546" width="19.83203125" style="285" customWidth="1"/>
    <col min="12547" max="12800" width="8.83203125" style="285"/>
    <col min="12801" max="12801" width="149.33203125" style="285" customWidth="1"/>
    <col min="12802" max="12802" width="19.83203125" style="285" customWidth="1"/>
    <col min="12803" max="13056" width="8.83203125" style="285"/>
    <col min="13057" max="13057" width="149.33203125" style="285" customWidth="1"/>
    <col min="13058" max="13058" width="19.83203125" style="285" customWidth="1"/>
    <col min="13059" max="13312" width="8.83203125" style="285"/>
    <col min="13313" max="13313" width="149.33203125" style="285" customWidth="1"/>
    <col min="13314" max="13314" width="19.83203125" style="285" customWidth="1"/>
    <col min="13315" max="13568" width="8.83203125" style="285"/>
    <col min="13569" max="13569" width="149.33203125" style="285" customWidth="1"/>
    <col min="13570" max="13570" width="19.83203125" style="285" customWidth="1"/>
    <col min="13571" max="13824" width="8.83203125" style="285"/>
    <col min="13825" max="13825" width="149.33203125" style="285" customWidth="1"/>
    <col min="13826" max="13826" width="19.83203125" style="285" customWidth="1"/>
    <col min="13827" max="14080" width="8.83203125" style="285"/>
    <col min="14081" max="14081" width="149.33203125" style="285" customWidth="1"/>
    <col min="14082" max="14082" width="19.83203125" style="285" customWidth="1"/>
    <col min="14083" max="14336" width="8.83203125" style="285"/>
    <col min="14337" max="14337" width="149.33203125" style="285" customWidth="1"/>
    <col min="14338" max="14338" width="19.83203125" style="285" customWidth="1"/>
    <col min="14339" max="14592" width="8.83203125" style="285"/>
    <col min="14593" max="14593" width="149.33203125" style="285" customWidth="1"/>
    <col min="14594" max="14594" width="19.83203125" style="285" customWidth="1"/>
    <col min="14595" max="14848" width="8.83203125" style="285"/>
    <col min="14849" max="14849" width="149.33203125" style="285" customWidth="1"/>
    <col min="14850" max="14850" width="19.83203125" style="285" customWidth="1"/>
    <col min="14851" max="15104" width="8.83203125" style="285"/>
    <col min="15105" max="15105" width="149.33203125" style="285" customWidth="1"/>
    <col min="15106" max="15106" width="19.83203125" style="285" customWidth="1"/>
    <col min="15107" max="15360" width="8.83203125" style="285"/>
    <col min="15361" max="15361" width="149.33203125" style="285" customWidth="1"/>
    <col min="15362" max="15362" width="19.83203125" style="285" customWidth="1"/>
    <col min="15363" max="15616" width="8.83203125" style="285"/>
    <col min="15617" max="15617" width="149.33203125" style="285" customWidth="1"/>
    <col min="15618" max="15618" width="19.83203125" style="285" customWidth="1"/>
    <col min="15619" max="15872" width="8.83203125" style="285"/>
    <col min="15873" max="15873" width="149.33203125" style="285" customWidth="1"/>
    <col min="15874" max="15874" width="19.83203125" style="285" customWidth="1"/>
    <col min="15875" max="16128" width="8.83203125" style="285"/>
    <col min="16129" max="16129" width="149.33203125" style="285" customWidth="1"/>
    <col min="16130" max="16130" width="19.83203125" style="285" customWidth="1"/>
    <col min="16131" max="16384" width="8.83203125" style="285"/>
  </cols>
  <sheetData>
    <row r="1" spans="1:3" ht="23.25" x14ac:dyDescent="0.2">
      <c r="A1" s="46" t="s">
        <v>267</v>
      </c>
      <c r="B1" s="47"/>
      <c r="C1" s="106" t="str">
        <f>'Regulatory Capital Ratio'!C1</f>
        <v>Insurer Name</v>
      </c>
    </row>
    <row r="2" spans="1:3" ht="15" x14ac:dyDescent="0.2">
      <c r="A2" s="48" t="s">
        <v>269</v>
      </c>
      <c r="B2" s="49"/>
      <c r="C2" s="107" t="str">
        <f>'Regulatory Capital Ratio'!C2</f>
        <v>Branch</v>
      </c>
    </row>
    <row r="3" spans="1:3" ht="15" x14ac:dyDescent="0.2">
      <c r="A3" s="50" t="s">
        <v>270</v>
      </c>
      <c r="B3" s="51"/>
      <c r="C3" s="108">
        <f>'Regulatory Capital Ratio'!C3</f>
        <v>46022</v>
      </c>
    </row>
    <row r="4" spans="1:3" ht="15.75" x14ac:dyDescent="0.2">
      <c r="A4" s="52" t="s">
        <v>271</v>
      </c>
      <c r="B4" s="53"/>
      <c r="C4" s="54"/>
    </row>
    <row r="5" spans="1:3" ht="15.75" x14ac:dyDescent="0.2">
      <c r="A5" s="23"/>
      <c r="B5" s="299"/>
      <c r="C5" s="300"/>
    </row>
    <row r="6" spans="1:3" ht="18" x14ac:dyDescent="0.25">
      <c r="A6" s="357" t="s">
        <v>272</v>
      </c>
      <c r="B6" s="357"/>
    </row>
    <row r="7" spans="1:3" ht="18" x14ac:dyDescent="0.25">
      <c r="A7" s="357" t="s">
        <v>273</v>
      </c>
      <c r="B7" s="357"/>
    </row>
    <row r="9" spans="1:3" ht="15.75" x14ac:dyDescent="0.25">
      <c r="A9" s="358" t="s">
        <v>34</v>
      </c>
      <c r="B9" s="359"/>
    </row>
    <row r="10" spans="1:3" x14ac:dyDescent="0.2">
      <c r="A10" s="301" t="s">
        <v>274</v>
      </c>
      <c r="B10" s="307"/>
    </row>
    <row r="11" spans="1:3" x14ac:dyDescent="0.2">
      <c r="A11" s="301" t="s">
        <v>275</v>
      </c>
      <c r="B11" s="307"/>
    </row>
    <row r="12" spans="1:3" x14ac:dyDescent="0.2">
      <c r="A12" s="301" t="s">
        <v>276</v>
      </c>
      <c r="B12" s="307"/>
    </row>
    <row r="13" spans="1:3" x14ac:dyDescent="0.2">
      <c r="A13" s="301" t="s">
        <v>277</v>
      </c>
      <c r="B13" s="307"/>
    </row>
    <row r="14" spans="1:3" x14ac:dyDescent="0.2">
      <c r="A14" s="301" t="s">
        <v>278</v>
      </c>
      <c r="B14" s="307"/>
    </row>
    <row r="15" spans="1:3" x14ac:dyDescent="0.2">
      <c r="A15" s="301" t="s">
        <v>279</v>
      </c>
      <c r="B15" s="307"/>
    </row>
    <row r="16" spans="1:3" x14ac:dyDescent="0.2">
      <c r="A16" s="301" t="s">
        <v>280</v>
      </c>
      <c r="B16" s="307"/>
    </row>
    <row r="17" spans="1:2" x14ac:dyDescent="0.2">
      <c r="A17" s="301" t="s">
        <v>281</v>
      </c>
      <c r="B17" s="307"/>
    </row>
    <row r="18" spans="1:2" x14ac:dyDescent="0.2">
      <c r="A18" s="301" t="s">
        <v>282</v>
      </c>
      <c r="B18" s="307"/>
    </row>
    <row r="19" spans="1:2" x14ac:dyDescent="0.2">
      <c r="A19" s="301" t="s">
        <v>283</v>
      </c>
      <c r="B19" s="307"/>
    </row>
    <row r="20" spans="1:2" x14ac:dyDescent="0.2">
      <c r="A20" s="301" t="s">
        <v>284</v>
      </c>
      <c r="B20" s="307"/>
    </row>
    <row r="21" spans="1:2" x14ac:dyDescent="0.2">
      <c r="A21" s="301" t="s">
        <v>285</v>
      </c>
      <c r="B21" s="307"/>
    </row>
    <row r="22" spans="1:2" x14ac:dyDescent="0.2">
      <c r="A22" s="301" t="s">
        <v>286</v>
      </c>
      <c r="B22" s="307"/>
    </row>
    <row r="23" spans="1:2" x14ac:dyDescent="0.2">
      <c r="A23" s="301" t="s">
        <v>287</v>
      </c>
      <c r="B23" s="307"/>
    </row>
    <row r="24" spans="1:2" x14ac:dyDescent="0.2">
      <c r="A24" s="301" t="s">
        <v>288</v>
      </c>
      <c r="B24" s="307"/>
    </row>
    <row r="25" spans="1:2" x14ac:dyDescent="0.2">
      <c r="A25" s="302" t="s">
        <v>289</v>
      </c>
      <c r="B25" s="307"/>
    </row>
    <row r="26" spans="1:2" x14ac:dyDescent="0.2">
      <c r="A26" s="302" t="s">
        <v>290</v>
      </c>
      <c r="B26" s="307"/>
    </row>
    <row r="27" spans="1:2" x14ac:dyDescent="0.2">
      <c r="A27" s="302" t="s">
        <v>74</v>
      </c>
      <c r="B27" s="307"/>
    </row>
    <row r="28" spans="1:2" ht="16.5" thickBot="1" x14ac:dyDescent="0.3">
      <c r="A28" s="303" t="s">
        <v>6</v>
      </c>
      <c r="B28" s="304">
        <f>SUM(B10:B27)</f>
        <v>0</v>
      </c>
    </row>
    <row r="29" spans="1:2" ht="13.5" thickTop="1" x14ac:dyDescent="0.2">
      <c r="A29" s="305"/>
    </row>
    <row r="30" spans="1:2" ht="15.75" x14ac:dyDescent="0.25">
      <c r="A30" s="358" t="s">
        <v>291</v>
      </c>
      <c r="B30" s="359"/>
    </row>
    <row r="31" spans="1:2" x14ac:dyDescent="0.2">
      <c r="A31" s="301" t="s">
        <v>292</v>
      </c>
      <c r="B31" s="307"/>
    </row>
    <row r="32" spans="1:2" x14ac:dyDescent="0.2">
      <c r="A32" s="301" t="s">
        <v>293</v>
      </c>
      <c r="B32" s="307"/>
    </row>
    <row r="33" spans="1:2" x14ac:dyDescent="0.2">
      <c r="A33" s="301" t="s">
        <v>294</v>
      </c>
      <c r="B33" s="307"/>
    </row>
    <row r="34" spans="1:2" x14ac:dyDescent="0.2">
      <c r="A34" s="301" t="s">
        <v>295</v>
      </c>
      <c r="B34" s="307"/>
    </row>
    <row r="35" spans="1:2" x14ac:dyDescent="0.2">
      <c r="A35" s="301" t="s">
        <v>296</v>
      </c>
      <c r="B35" s="307"/>
    </row>
    <row r="36" spans="1:2" x14ac:dyDescent="0.2">
      <c r="A36" s="301" t="s">
        <v>297</v>
      </c>
      <c r="B36" s="307"/>
    </row>
    <row r="37" spans="1:2" x14ac:dyDescent="0.2">
      <c r="A37" s="301" t="s">
        <v>298</v>
      </c>
      <c r="B37" s="307"/>
    </row>
    <row r="38" spans="1:2" x14ac:dyDescent="0.2">
      <c r="A38" s="301" t="s">
        <v>299</v>
      </c>
      <c r="B38" s="307"/>
    </row>
    <row r="39" spans="1:2" x14ac:dyDescent="0.2">
      <c r="A39" s="301" t="s">
        <v>300</v>
      </c>
      <c r="B39" s="307"/>
    </row>
    <row r="40" spans="1:2" x14ac:dyDescent="0.2">
      <c r="A40" s="301" t="s">
        <v>301</v>
      </c>
      <c r="B40" s="307"/>
    </row>
    <row r="41" spans="1:2" x14ac:dyDescent="0.2">
      <c r="A41" s="301" t="s">
        <v>302</v>
      </c>
      <c r="B41" s="307"/>
    </row>
    <row r="42" spans="1:2" x14ac:dyDescent="0.2">
      <c r="A42" s="301" t="s">
        <v>303</v>
      </c>
      <c r="B42" s="307"/>
    </row>
    <row r="43" spans="1:2" ht="16.5" thickBot="1" x14ac:dyDescent="0.3">
      <c r="A43" s="303" t="s">
        <v>304</v>
      </c>
      <c r="B43" s="304">
        <f>SUM(B31:B42)</f>
        <v>0</v>
      </c>
    </row>
    <row r="44" spans="1:2" ht="16.5" thickTop="1" x14ac:dyDescent="0.25">
      <c r="A44" s="358" t="s">
        <v>305</v>
      </c>
      <c r="B44" s="359"/>
    </row>
    <row r="45" spans="1:2" ht="13.9" customHeight="1" x14ac:dyDescent="0.2">
      <c r="A45" s="301" t="s">
        <v>306</v>
      </c>
      <c r="B45" s="307"/>
    </row>
    <row r="46" spans="1:2" x14ac:dyDescent="0.2">
      <c r="A46" s="301" t="s">
        <v>68</v>
      </c>
      <c r="B46" s="307"/>
    </row>
    <row r="47" spans="1:2" x14ac:dyDescent="0.2">
      <c r="A47" s="301" t="s">
        <v>307</v>
      </c>
      <c r="B47" s="307"/>
    </row>
    <row r="48" spans="1:2" x14ac:dyDescent="0.2">
      <c r="A48" s="306" t="s">
        <v>308</v>
      </c>
      <c r="B48" s="307"/>
    </row>
    <row r="49" spans="1:2" x14ac:dyDescent="0.2">
      <c r="A49" s="306" t="s">
        <v>309</v>
      </c>
      <c r="B49" s="307"/>
    </row>
    <row r="50" spans="1:2" ht="16.5" thickBot="1" x14ac:dyDescent="0.3">
      <c r="A50" s="303" t="s">
        <v>310</v>
      </c>
      <c r="B50" s="304">
        <f>B48+B49</f>
        <v>0</v>
      </c>
    </row>
    <row r="51" spans="1:2" ht="17.25" thickTop="1" thickBot="1" x14ac:dyDescent="0.3">
      <c r="A51" s="303" t="s">
        <v>311</v>
      </c>
      <c r="B51" s="304">
        <f>B43+B50</f>
        <v>0</v>
      </c>
    </row>
    <row r="52" spans="1:2" ht="13.5" thickTop="1" x14ac:dyDescent="0.2"/>
    <row r="60" spans="1:2" x14ac:dyDescent="0.2">
      <c r="A60" s="95" t="s">
        <v>323</v>
      </c>
      <c r="B60" s="97"/>
    </row>
    <row r="61" spans="1:2" x14ac:dyDescent="0.2">
      <c r="A61" s="98"/>
      <c r="B61" s="100"/>
    </row>
    <row r="62" spans="1:2" x14ac:dyDescent="0.2">
      <c r="A62" s="101"/>
      <c r="B62" s="100"/>
    </row>
    <row r="63" spans="1:2" x14ac:dyDescent="0.2">
      <c r="A63" s="101"/>
      <c r="B63" s="100"/>
    </row>
    <row r="64" spans="1:2" x14ac:dyDescent="0.2">
      <c r="A64" s="101"/>
      <c r="B64" s="100"/>
    </row>
    <row r="65" spans="1:2" x14ac:dyDescent="0.2">
      <c r="A65" s="101"/>
      <c r="B65" s="100"/>
    </row>
    <row r="66" spans="1:2" x14ac:dyDescent="0.2">
      <c r="A66" s="101"/>
      <c r="B66" s="100"/>
    </row>
    <row r="67" spans="1:2" x14ac:dyDescent="0.2">
      <c r="A67" s="101"/>
      <c r="B67" s="100"/>
    </row>
    <row r="68" spans="1:2" x14ac:dyDescent="0.2">
      <c r="A68" s="101"/>
      <c r="B68" s="100"/>
    </row>
    <row r="69" spans="1:2" x14ac:dyDescent="0.2">
      <c r="A69" s="103"/>
      <c r="B69" s="105"/>
    </row>
  </sheetData>
  <sheetProtection sheet="1" objects="1" scenarios="1"/>
  <mergeCells count="5">
    <mergeCell ref="A6:B6"/>
    <mergeCell ref="A7:B7"/>
    <mergeCell ref="A9:B9"/>
    <mergeCell ref="A30:B30"/>
    <mergeCell ref="A44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E2A8-89C1-4D05-9460-6F7F0331BCA7}">
  <sheetPr codeName="Sheet2">
    <tabColor rgb="FF002060"/>
  </sheetPr>
  <dimension ref="A1:E39"/>
  <sheetViews>
    <sheetView showGridLines="0" showOutlineSymbols="0" workbookViewId="0"/>
  </sheetViews>
  <sheetFormatPr defaultColWidth="9.33203125" defaultRowHeight="15" x14ac:dyDescent="0.25"/>
  <cols>
    <col min="1" max="1" width="5.1640625" style="26" customWidth="1"/>
    <col min="2" max="2" width="68.6640625" style="26" customWidth="1"/>
    <col min="3" max="3" width="17.5" style="26" customWidth="1"/>
    <col min="4" max="16384" width="9.33203125" style="26"/>
  </cols>
  <sheetData>
    <row r="1" spans="1:5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5" customFormat="1" x14ac:dyDescent="0.2">
      <c r="A2" s="48" t="s">
        <v>269</v>
      </c>
      <c r="B2" s="49"/>
      <c r="C2" s="107" t="str">
        <f>'Regulatory Capital Ratio'!C2</f>
        <v>Branch</v>
      </c>
    </row>
    <row r="3" spans="1:5" s="20" customFormat="1" x14ac:dyDescent="0.25">
      <c r="A3" s="50" t="s">
        <v>270</v>
      </c>
      <c r="B3" s="51"/>
      <c r="C3" s="108">
        <f>'Regulatory Capital Ratio'!C3</f>
        <v>46022</v>
      </c>
      <c r="D3" s="25"/>
    </row>
    <row r="4" spans="1:5" s="20" customFormat="1" ht="15.75" x14ac:dyDescent="0.25">
      <c r="A4" s="52" t="s">
        <v>271</v>
      </c>
      <c r="B4" s="53"/>
      <c r="C4" s="54"/>
      <c r="D4" s="25"/>
    </row>
    <row r="5" spans="1:5" s="20" customFormat="1" ht="14.25" x14ac:dyDescent="0.2"/>
    <row r="6" spans="1:5" s="21" customFormat="1" ht="33.75" x14ac:dyDescent="0.5">
      <c r="A6" s="39" t="s">
        <v>35</v>
      </c>
      <c r="E6" s="22"/>
    </row>
    <row r="7" spans="1:5" s="20" customFormat="1" ht="14.25" x14ac:dyDescent="0.2"/>
    <row r="8" spans="1:5" s="109" customFormat="1" x14ac:dyDescent="0.2">
      <c r="A8" s="19"/>
      <c r="B8" s="18"/>
      <c r="C8" s="38" t="s">
        <v>21</v>
      </c>
    </row>
    <row r="9" spans="1:5" s="109" customFormat="1" x14ac:dyDescent="0.25">
      <c r="A9" s="10" t="s">
        <v>34</v>
      </c>
      <c r="B9" s="37"/>
      <c r="C9" s="36"/>
    </row>
    <row r="10" spans="1:5" s="109" customFormat="1" ht="12.75" x14ac:dyDescent="0.2">
      <c r="A10" s="6">
        <v>1</v>
      </c>
      <c r="B10" s="6" t="s">
        <v>33</v>
      </c>
      <c r="C10" s="64"/>
    </row>
    <row r="11" spans="1:5" s="109" customFormat="1" ht="12.75" x14ac:dyDescent="0.2">
      <c r="A11" s="6">
        <v>2</v>
      </c>
      <c r="B11" s="6" t="s">
        <v>32</v>
      </c>
      <c r="C11" s="64"/>
    </row>
    <row r="12" spans="1:5" s="109" customFormat="1" ht="12.75" x14ac:dyDescent="0.2">
      <c r="A12" s="6">
        <v>3</v>
      </c>
      <c r="B12" s="6" t="s">
        <v>31</v>
      </c>
      <c r="C12" s="64"/>
    </row>
    <row r="13" spans="1:5" s="109" customFormat="1" ht="12.75" x14ac:dyDescent="0.2">
      <c r="A13" s="8">
        <v>4</v>
      </c>
      <c r="B13" s="8" t="s">
        <v>30</v>
      </c>
      <c r="C13" s="7">
        <f>SUM(C10:C12)</f>
        <v>0</v>
      </c>
    </row>
    <row r="14" spans="1:5" s="109" customFormat="1" x14ac:dyDescent="0.2">
      <c r="A14" s="35" t="s">
        <v>29</v>
      </c>
      <c r="B14" s="17"/>
      <c r="C14" s="33"/>
    </row>
    <row r="15" spans="1:5" s="109" customFormat="1" x14ac:dyDescent="0.25">
      <c r="A15" s="10" t="s">
        <v>5</v>
      </c>
      <c r="B15" s="17"/>
      <c r="C15" s="33"/>
    </row>
    <row r="16" spans="1:5" s="109" customFormat="1" ht="12.75" x14ac:dyDescent="0.2">
      <c r="A16" s="6">
        <v>5</v>
      </c>
      <c r="B16" s="6" t="s">
        <v>28</v>
      </c>
      <c r="C16" s="64"/>
    </row>
    <row r="17" spans="1:4" s="109" customFormat="1" ht="12.75" x14ac:dyDescent="0.2">
      <c r="A17" s="6">
        <v>6</v>
      </c>
      <c r="B17" s="15" t="s">
        <v>27</v>
      </c>
      <c r="C17" s="64"/>
    </row>
    <row r="18" spans="1:4" s="110" customFormat="1" ht="12.75" x14ac:dyDescent="0.2">
      <c r="A18" s="8">
        <v>7</v>
      </c>
      <c r="B18" s="8" t="s">
        <v>26</v>
      </c>
      <c r="C18" s="7">
        <f>SUM(C16:C17)</f>
        <v>0</v>
      </c>
      <c r="D18" s="110" t="s">
        <v>312</v>
      </c>
    </row>
    <row r="19" spans="1:4" s="110" customFormat="1" x14ac:dyDescent="0.2">
      <c r="A19" s="34" t="s">
        <v>25</v>
      </c>
      <c r="B19" s="17"/>
      <c r="C19" s="33"/>
    </row>
    <row r="20" spans="1:4" s="110" customFormat="1" ht="12.95" customHeight="1" x14ac:dyDescent="0.2">
      <c r="A20" s="32">
        <v>8</v>
      </c>
      <c r="B20" s="31" t="s">
        <v>24</v>
      </c>
      <c r="C20" s="64"/>
    </row>
    <row r="21" spans="1:4" s="13" customFormat="1" ht="12.75" x14ac:dyDescent="0.2">
      <c r="A21" s="30">
        <v>9</v>
      </c>
      <c r="B21" s="4" t="s">
        <v>23</v>
      </c>
      <c r="C21" s="29">
        <f>MAX(C13-C18+C20,0)</f>
        <v>0</v>
      </c>
    </row>
    <row r="23" spans="1:4" x14ac:dyDescent="0.25">
      <c r="A23" s="28">
        <v>10</v>
      </c>
      <c r="B23" s="27" t="s">
        <v>1</v>
      </c>
      <c r="C23" s="65"/>
    </row>
    <row r="30" spans="1:4" x14ac:dyDescent="0.25">
      <c r="A30" s="95" t="s">
        <v>323</v>
      </c>
      <c r="B30" s="96"/>
      <c r="C30" s="97"/>
    </row>
    <row r="31" spans="1:4" x14ac:dyDescent="0.25">
      <c r="A31" s="98"/>
      <c r="B31" s="99"/>
      <c r="C31" s="100"/>
    </row>
    <row r="32" spans="1:4" x14ac:dyDescent="0.25">
      <c r="A32" s="101"/>
      <c r="B32" s="102"/>
      <c r="C32" s="100"/>
    </row>
    <row r="33" spans="1:3" x14ac:dyDescent="0.25">
      <c r="A33" s="101"/>
      <c r="B33" s="102"/>
      <c r="C33" s="100"/>
    </row>
    <row r="34" spans="1:3" x14ac:dyDescent="0.25">
      <c r="A34" s="101"/>
      <c r="B34" s="102"/>
      <c r="C34" s="100"/>
    </row>
    <row r="35" spans="1:3" x14ac:dyDescent="0.25">
      <c r="A35" s="101"/>
      <c r="B35" s="102"/>
      <c r="C35" s="100"/>
    </row>
    <row r="36" spans="1:3" x14ac:dyDescent="0.25">
      <c r="A36" s="101"/>
      <c r="B36" s="102"/>
      <c r="C36" s="100"/>
    </row>
    <row r="37" spans="1:3" x14ac:dyDescent="0.25">
      <c r="A37" s="101"/>
      <c r="B37" s="102"/>
      <c r="C37" s="100"/>
    </row>
    <row r="38" spans="1:3" x14ac:dyDescent="0.25">
      <c r="A38" s="101"/>
      <c r="B38" s="102"/>
      <c r="C38" s="100"/>
    </row>
    <row r="39" spans="1:3" x14ac:dyDescent="0.25">
      <c r="A39" s="103"/>
      <c r="B39" s="104"/>
      <c r="C39" s="105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C3A3-E3BB-496F-9919-1E1A09F4ADBF}">
  <sheetPr codeName="Sheet3">
    <tabColor rgb="FF002060"/>
  </sheetPr>
  <dimension ref="A1:J69"/>
  <sheetViews>
    <sheetView showGridLines="0" showOutlineSymbols="0" workbookViewId="0"/>
  </sheetViews>
  <sheetFormatPr defaultColWidth="9.83203125" defaultRowHeight="14.25" x14ac:dyDescent="0.2"/>
  <cols>
    <col min="1" max="1" width="9.83203125" style="154"/>
    <col min="2" max="2" width="83.33203125" style="154" customWidth="1"/>
    <col min="3" max="3" width="19" style="154" customWidth="1"/>
    <col min="4" max="4" width="19" style="155" customWidth="1"/>
    <col min="5" max="5" width="19" style="154" customWidth="1"/>
    <col min="6" max="6" width="10.33203125" style="154" customWidth="1"/>
    <col min="7" max="7" width="11" style="154" bestFit="1" customWidth="1"/>
    <col min="8" max="16384" width="9.83203125" style="154"/>
  </cols>
  <sheetData>
    <row r="1" spans="1:6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6" customFormat="1" ht="15" x14ac:dyDescent="0.2">
      <c r="A2" s="48" t="s">
        <v>269</v>
      </c>
      <c r="B2" s="49"/>
      <c r="C2" s="107" t="str">
        <f>'Regulatory Capital Ratio'!C2</f>
        <v>Branch</v>
      </c>
    </row>
    <row r="3" spans="1:6" s="20" customFormat="1" ht="15" x14ac:dyDescent="0.25">
      <c r="A3" s="50" t="s">
        <v>270</v>
      </c>
      <c r="B3" s="51"/>
      <c r="C3" s="108">
        <f>'Regulatory Capital Ratio'!C3</f>
        <v>46022</v>
      </c>
      <c r="D3" s="111"/>
      <c r="E3" s="25"/>
    </row>
    <row r="4" spans="1:6" s="20" customFormat="1" ht="15.75" x14ac:dyDescent="0.25">
      <c r="A4" s="52" t="s">
        <v>271</v>
      </c>
      <c r="B4" s="53"/>
      <c r="C4" s="54"/>
      <c r="D4" s="111"/>
      <c r="E4" s="25"/>
    </row>
    <row r="5" spans="1:6" s="20" customFormat="1" x14ac:dyDescent="0.2"/>
    <row r="6" spans="1:6" s="21" customFormat="1" ht="33.75" x14ac:dyDescent="0.5">
      <c r="A6" s="39" t="s">
        <v>35</v>
      </c>
      <c r="F6" s="22"/>
    </row>
    <row r="7" spans="1:6" s="20" customFormat="1" x14ac:dyDescent="0.2"/>
    <row r="8" spans="1:6" s="109" customFormat="1" ht="15" x14ac:dyDescent="0.25">
      <c r="A8" s="112"/>
      <c r="B8" s="113"/>
      <c r="C8" s="114"/>
      <c r="D8" s="115"/>
      <c r="E8" s="116" t="s">
        <v>21</v>
      </c>
    </row>
    <row r="9" spans="1:6" s="109" customFormat="1" ht="15" x14ac:dyDescent="0.25">
      <c r="A9" s="117" t="s">
        <v>71</v>
      </c>
      <c r="B9" s="118"/>
      <c r="C9" s="114"/>
      <c r="D9" s="115"/>
      <c r="E9" s="119"/>
    </row>
    <row r="10" spans="1:6" s="109" customFormat="1" ht="12.75" x14ac:dyDescent="0.2">
      <c r="A10" s="120">
        <v>1</v>
      </c>
      <c r="B10" s="121" t="s">
        <v>70</v>
      </c>
      <c r="C10" s="122"/>
      <c r="D10" s="123"/>
      <c r="E10" s="64"/>
    </row>
    <row r="11" spans="1:6" s="109" customFormat="1" ht="12.75" x14ac:dyDescent="0.2">
      <c r="A11" s="120">
        <v>2</v>
      </c>
      <c r="B11" s="121" t="s">
        <v>69</v>
      </c>
      <c r="C11" s="122"/>
      <c r="D11" s="123"/>
      <c r="E11" s="64"/>
    </row>
    <row r="12" spans="1:6" s="109" customFormat="1" ht="12.75" x14ac:dyDescent="0.2">
      <c r="A12" s="120">
        <v>3</v>
      </c>
      <c r="B12" s="121" t="s">
        <v>68</v>
      </c>
      <c r="C12" s="122"/>
      <c r="D12" s="123"/>
      <c r="E12" s="64"/>
    </row>
    <row r="13" spans="1:6" s="109" customFormat="1" ht="12.75" x14ac:dyDescent="0.2">
      <c r="A13" s="120">
        <v>4</v>
      </c>
      <c r="B13" s="121" t="s">
        <v>24</v>
      </c>
      <c r="C13" s="122"/>
      <c r="D13" s="123"/>
      <c r="E13" s="64"/>
    </row>
    <row r="14" spans="1:6" s="109" customFormat="1" ht="12.75" x14ac:dyDescent="0.2">
      <c r="A14" s="120">
        <v>5</v>
      </c>
      <c r="B14" s="121" t="s">
        <v>67</v>
      </c>
      <c r="C14" s="122"/>
      <c r="D14" s="66"/>
      <c r="E14" s="69">
        <f>IF(D14="",0,MIN(D14,(+E10+E11+E12+E13+E15+E16+E17)*33%))</f>
        <v>0</v>
      </c>
    </row>
    <row r="15" spans="1:6" s="109" customFormat="1" ht="12.75" x14ac:dyDescent="0.2">
      <c r="A15" s="120">
        <v>6</v>
      </c>
      <c r="B15" s="121" t="s">
        <v>66</v>
      </c>
      <c r="C15" s="122"/>
      <c r="D15" s="123"/>
      <c r="E15" s="64"/>
    </row>
    <row r="16" spans="1:6" s="109" customFormat="1" ht="12.75" x14ac:dyDescent="0.2">
      <c r="A16" s="120">
        <v>7</v>
      </c>
      <c r="B16" s="121" t="s">
        <v>65</v>
      </c>
      <c r="C16" s="122"/>
      <c r="D16" s="123"/>
      <c r="E16" s="64"/>
    </row>
    <row r="17" spans="1:10" s="109" customFormat="1" ht="12.75" x14ac:dyDescent="0.2">
      <c r="A17" s="120">
        <v>8</v>
      </c>
      <c r="B17" s="121" t="s">
        <v>64</v>
      </c>
      <c r="C17" s="122"/>
      <c r="D17" s="123"/>
      <c r="E17" s="64"/>
    </row>
    <row r="18" spans="1:10" s="110" customFormat="1" ht="12.75" x14ac:dyDescent="0.2">
      <c r="A18" s="124">
        <v>9</v>
      </c>
      <c r="B18" s="125" t="s">
        <v>63</v>
      </c>
      <c r="C18" s="126"/>
      <c r="D18" s="123"/>
      <c r="E18" s="7">
        <f>SUM(E10:E17)</f>
        <v>0</v>
      </c>
      <c r="F18" s="127" t="s">
        <v>312</v>
      </c>
      <c r="G18" s="109"/>
      <c r="H18" s="109"/>
      <c r="I18" s="109"/>
      <c r="J18" s="109"/>
    </row>
    <row r="19" spans="1:10" s="109" customFormat="1" ht="15" x14ac:dyDescent="0.25">
      <c r="A19" s="128" t="s">
        <v>62</v>
      </c>
      <c r="B19" s="129"/>
      <c r="C19" s="130"/>
      <c r="D19" s="123"/>
      <c r="E19" s="69"/>
    </row>
    <row r="20" spans="1:10" s="109" customFormat="1" ht="12.75" x14ac:dyDescent="0.2">
      <c r="A20" s="120">
        <v>10</v>
      </c>
      <c r="B20" s="121" t="s">
        <v>61</v>
      </c>
      <c r="C20" s="122"/>
      <c r="D20" s="123"/>
      <c r="E20" s="64"/>
    </row>
    <row r="21" spans="1:10" s="109" customFormat="1" ht="12.75" x14ac:dyDescent="0.2">
      <c r="A21" s="120">
        <v>11</v>
      </c>
      <c r="B21" s="121" t="s">
        <v>47</v>
      </c>
      <c r="C21" s="122"/>
      <c r="D21" s="123"/>
      <c r="E21" s="64"/>
    </row>
    <row r="22" spans="1:10" s="110" customFormat="1" ht="12.75" x14ac:dyDescent="0.2">
      <c r="A22" s="124">
        <v>12</v>
      </c>
      <c r="B22" s="125" t="s">
        <v>60</v>
      </c>
      <c r="C22" s="126"/>
      <c r="D22" s="123"/>
      <c r="E22" s="7">
        <f>SUM(E20:E21)</f>
        <v>0</v>
      </c>
    </row>
    <row r="23" spans="1:10" s="110" customFormat="1" ht="12.75" x14ac:dyDescent="0.2">
      <c r="A23" s="120"/>
      <c r="B23" s="121"/>
      <c r="C23" s="126"/>
      <c r="D23" s="123"/>
      <c r="E23" s="69"/>
    </row>
    <row r="24" spans="1:10" s="110" customFormat="1" ht="12.75" x14ac:dyDescent="0.2">
      <c r="A24" s="124">
        <v>13</v>
      </c>
      <c r="B24" s="125" t="s">
        <v>59</v>
      </c>
      <c r="C24" s="126"/>
      <c r="D24" s="123"/>
      <c r="E24" s="7">
        <f>E18-E22</f>
        <v>0</v>
      </c>
      <c r="F24" s="127" t="str">
        <f>IF(AND('Regulatory Capital Ratio'!$C$2="Domestic Company",E24&gt;=2000),"","Net Tier 1 must be greater than 2,000")</f>
        <v>Net Tier 1 must be greater than 2,000</v>
      </c>
    </row>
    <row r="25" spans="1:10" s="109" customFormat="1" ht="12.75" x14ac:dyDescent="0.2">
      <c r="A25" s="131"/>
      <c r="B25" s="132"/>
      <c r="C25" s="133"/>
      <c r="D25" s="134"/>
      <c r="E25" s="135"/>
    </row>
    <row r="26" spans="1:10" s="109" customFormat="1" ht="15" x14ac:dyDescent="0.25">
      <c r="A26" s="117" t="s">
        <v>58</v>
      </c>
      <c r="B26" s="118"/>
      <c r="C26" s="114"/>
      <c r="D26" s="115"/>
      <c r="E26" s="136"/>
    </row>
    <row r="27" spans="1:10" s="109" customFormat="1" ht="15" x14ac:dyDescent="0.25">
      <c r="A27" s="137" t="s">
        <v>57</v>
      </c>
      <c r="B27" s="138"/>
      <c r="C27" s="130"/>
      <c r="D27" s="123"/>
      <c r="E27" s="69"/>
    </row>
    <row r="28" spans="1:10" s="109" customFormat="1" ht="12.75" x14ac:dyDescent="0.2">
      <c r="A28" s="120">
        <v>14</v>
      </c>
      <c r="B28" s="121" t="s">
        <v>56</v>
      </c>
      <c r="C28" s="122"/>
      <c r="D28" s="123"/>
      <c r="E28" s="69">
        <f>+D14-E14</f>
        <v>0</v>
      </c>
    </row>
    <row r="29" spans="1:10" s="109" customFormat="1" ht="12.75" x14ac:dyDescent="0.2">
      <c r="A29" s="120">
        <v>15</v>
      </c>
      <c r="B29" s="121" t="s">
        <v>55</v>
      </c>
      <c r="C29" s="122"/>
      <c r="D29" s="123"/>
      <c r="E29" s="64"/>
    </row>
    <row r="30" spans="1:10" s="109" customFormat="1" ht="12.75" x14ac:dyDescent="0.2">
      <c r="A30" s="120">
        <v>16</v>
      </c>
      <c r="B30" s="121" t="s">
        <v>54</v>
      </c>
      <c r="C30" s="122"/>
      <c r="D30" s="123"/>
      <c r="E30" s="64"/>
    </row>
    <row r="31" spans="1:10" s="109" customFormat="1" ht="12.75" x14ac:dyDescent="0.2">
      <c r="A31" s="120">
        <v>17</v>
      </c>
      <c r="B31" s="121" t="s">
        <v>53</v>
      </c>
      <c r="C31" s="122"/>
      <c r="D31" s="123"/>
      <c r="E31" s="69">
        <f>MIN((E20-E30),E24*20%)</f>
        <v>0</v>
      </c>
      <c r="F31" s="139"/>
    </row>
    <row r="32" spans="1:10" s="109" customFormat="1" ht="12.75" x14ac:dyDescent="0.2">
      <c r="A32" s="120">
        <v>18</v>
      </c>
      <c r="B32" s="121" t="s">
        <v>47</v>
      </c>
      <c r="C32" s="122"/>
      <c r="D32" s="123"/>
      <c r="E32" s="64"/>
    </row>
    <row r="33" spans="1:5" s="110" customFormat="1" ht="12.75" x14ac:dyDescent="0.2">
      <c r="A33" s="124">
        <v>19</v>
      </c>
      <c r="B33" s="125" t="s">
        <v>52</v>
      </c>
      <c r="C33" s="126"/>
      <c r="D33" s="123"/>
      <c r="E33" s="7">
        <f>SUM(E28:E32)</f>
        <v>0</v>
      </c>
    </row>
    <row r="34" spans="1:5" s="109" customFormat="1" ht="12.75" x14ac:dyDescent="0.2">
      <c r="A34" s="120"/>
      <c r="B34" s="121"/>
      <c r="C34" s="140"/>
      <c r="D34" s="123"/>
      <c r="E34" s="69"/>
    </row>
    <row r="35" spans="1:5" s="109" customFormat="1" ht="15" x14ac:dyDescent="0.25">
      <c r="A35" s="128" t="s">
        <v>51</v>
      </c>
      <c r="B35" s="141"/>
      <c r="C35" s="130"/>
      <c r="D35" s="123"/>
      <c r="E35" s="69"/>
    </row>
    <row r="36" spans="1:5" s="109" customFormat="1" ht="12.75" x14ac:dyDescent="0.2">
      <c r="A36" s="120">
        <v>20</v>
      </c>
      <c r="B36" s="121" t="s">
        <v>50</v>
      </c>
      <c r="C36" s="67">
        <v>0</v>
      </c>
      <c r="D36" s="66"/>
      <c r="E36" s="69">
        <f>C36*D36</f>
        <v>0</v>
      </c>
    </row>
    <row r="37" spans="1:5" s="109" customFormat="1" ht="12.75" x14ac:dyDescent="0.2">
      <c r="A37" s="120">
        <v>21</v>
      </c>
      <c r="B37" s="121" t="s">
        <v>49</v>
      </c>
      <c r="C37" s="67">
        <v>0</v>
      </c>
      <c r="D37" s="66"/>
      <c r="E37" s="69">
        <f>C37*D37</f>
        <v>0</v>
      </c>
    </row>
    <row r="38" spans="1:5" s="109" customFormat="1" ht="12.75" x14ac:dyDescent="0.2">
      <c r="A38" s="120">
        <v>22</v>
      </c>
      <c r="B38" s="121" t="s">
        <v>48</v>
      </c>
      <c r="C38" s="67">
        <v>0</v>
      </c>
      <c r="D38" s="66"/>
      <c r="E38" s="69">
        <f>C38*D38</f>
        <v>0</v>
      </c>
    </row>
    <row r="39" spans="1:5" s="109" customFormat="1" ht="12.75" x14ac:dyDescent="0.2">
      <c r="A39" s="120">
        <v>23</v>
      </c>
      <c r="B39" s="121" t="s">
        <v>47</v>
      </c>
      <c r="C39" s="67">
        <v>0</v>
      </c>
      <c r="D39" s="66"/>
      <c r="E39" s="69">
        <f>C39*D39</f>
        <v>0</v>
      </c>
    </row>
    <row r="40" spans="1:5" s="110" customFormat="1" ht="12.75" x14ac:dyDescent="0.2">
      <c r="A40" s="124">
        <v>24</v>
      </c>
      <c r="B40" s="125" t="s">
        <v>46</v>
      </c>
      <c r="C40" s="126"/>
      <c r="D40" s="123"/>
      <c r="E40" s="7">
        <f>MAX(MIN(SUM(E36:E39),(E24*50%)),0)</f>
        <v>0</v>
      </c>
    </row>
    <row r="41" spans="1:5" s="109" customFormat="1" ht="12.75" x14ac:dyDescent="0.2">
      <c r="A41" s="120"/>
      <c r="B41" s="121"/>
      <c r="C41" s="140"/>
      <c r="D41" s="123"/>
      <c r="E41" s="69"/>
    </row>
    <row r="42" spans="1:5" s="110" customFormat="1" ht="12.75" x14ac:dyDescent="0.2">
      <c r="A42" s="124">
        <v>25</v>
      </c>
      <c r="B42" s="142" t="s">
        <v>45</v>
      </c>
      <c r="C42" s="126"/>
      <c r="D42" s="123"/>
      <c r="E42" s="7">
        <f>E40+E33</f>
        <v>0</v>
      </c>
    </row>
    <row r="43" spans="1:5" s="110" customFormat="1" ht="12.75" x14ac:dyDescent="0.2">
      <c r="A43" s="124">
        <v>26</v>
      </c>
      <c r="B43" s="125" t="s">
        <v>44</v>
      </c>
      <c r="C43" s="126"/>
      <c r="D43" s="123"/>
      <c r="E43" s="7">
        <f>MAX(MIN(E42,E24),0)</f>
        <v>0</v>
      </c>
    </row>
    <row r="44" spans="1:5" s="110" customFormat="1" ht="12.75" x14ac:dyDescent="0.2">
      <c r="A44" s="120"/>
      <c r="B44" s="121"/>
      <c r="C44" s="126"/>
      <c r="D44" s="123"/>
      <c r="E44" s="69"/>
    </row>
    <row r="45" spans="1:5" s="109" customFormat="1" ht="12.75" x14ac:dyDescent="0.2">
      <c r="A45" s="124">
        <v>27</v>
      </c>
      <c r="B45" s="142" t="s">
        <v>43</v>
      </c>
      <c r="C45" s="143"/>
      <c r="D45" s="123"/>
      <c r="E45" s="7">
        <f>E43+E24</f>
        <v>0</v>
      </c>
    </row>
    <row r="46" spans="1:5" s="109" customFormat="1" ht="12.75" x14ac:dyDescent="0.2">
      <c r="A46" s="131"/>
      <c r="B46" s="132"/>
      <c r="C46" s="144"/>
      <c r="D46" s="134"/>
      <c r="E46" s="135"/>
    </row>
    <row r="47" spans="1:5" s="109" customFormat="1" ht="15" x14ac:dyDescent="0.25">
      <c r="A47" s="128" t="s">
        <v>42</v>
      </c>
      <c r="B47" s="143"/>
      <c r="C47" s="130"/>
      <c r="D47" s="123"/>
      <c r="E47" s="145"/>
    </row>
    <row r="48" spans="1:5" s="109" customFormat="1" ht="12.75" x14ac:dyDescent="0.2">
      <c r="A48" s="120">
        <v>28</v>
      </c>
      <c r="B48" s="121" t="s">
        <v>41</v>
      </c>
      <c r="C48" s="122"/>
      <c r="D48" s="123"/>
      <c r="E48" s="69">
        <f>'Asset Default Risk'!C45</f>
        <v>0</v>
      </c>
    </row>
    <row r="49" spans="1:7" s="109" customFormat="1" ht="12.75" x14ac:dyDescent="0.2">
      <c r="A49" s="120">
        <v>29</v>
      </c>
      <c r="B49" s="121" t="s">
        <v>40</v>
      </c>
      <c r="C49" s="122"/>
      <c r="D49" s="123"/>
      <c r="E49" s="64"/>
    </row>
    <row r="50" spans="1:7" s="109" customFormat="1" ht="12.75" x14ac:dyDescent="0.2">
      <c r="A50" s="120">
        <v>30</v>
      </c>
      <c r="B50" s="121" t="s">
        <v>39</v>
      </c>
      <c r="C50" s="122"/>
      <c r="D50" s="123"/>
      <c r="E50" s="64"/>
    </row>
    <row r="51" spans="1:7" s="109" customFormat="1" ht="12.75" x14ac:dyDescent="0.2">
      <c r="A51" s="120">
        <v>31</v>
      </c>
      <c r="B51" s="121" t="s">
        <v>38</v>
      </c>
      <c r="C51" s="122"/>
      <c r="D51" s="123"/>
      <c r="E51" s="69">
        <f>'Asset Default Risk'!C29</f>
        <v>0</v>
      </c>
    </row>
    <row r="52" spans="1:7" s="109" customFormat="1" ht="12.75" x14ac:dyDescent="0.2">
      <c r="A52" s="120">
        <v>32</v>
      </c>
      <c r="B52" s="121" t="s">
        <v>27</v>
      </c>
      <c r="C52" s="122"/>
      <c r="D52" s="123"/>
      <c r="E52" s="64"/>
    </row>
    <row r="53" spans="1:7" s="110" customFormat="1" ht="12.75" x14ac:dyDescent="0.2">
      <c r="A53" s="124">
        <v>33</v>
      </c>
      <c r="B53" s="146" t="s">
        <v>37</v>
      </c>
      <c r="C53" s="147"/>
      <c r="D53" s="123"/>
      <c r="E53" s="7">
        <f>SUM(E48:E52)</f>
        <v>0</v>
      </c>
    </row>
    <row r="54" spans="1:7" s="13" customFormat="1" ht="12.75" x14ac:dyDescent="0.2">
      <c r="A54" s="148">
        <v>34</v>
      </c>
      <c r="B54" s="149" t="s">
        <v>36</v>
      </c>
      <c r="C54" s="150"/>
      <c r="D54" s="134"/>
      <c r="E54" s="29">
        <f>MAX((E45-E53),0)</f>
        <v>0</v>
      </c>
    </row>
    <row r="56" spans="1:7" x14ac:dyDescent="0.2">
      <c r="A56" s="28">
        <v>35</v>
      </c>
      <c r="B56" s="151" t="s">
        <v>1</v>
      </c>
      <c r="C56" s="152"/>
      <c r="D56" s="153"/>
      <c r="E56" s="65"/>
      <c r="G56" s="109"/>
    </row>
    <row r="60" spans="1:7" x14ac:dyDescent="0.2">
      <c r="A60" s="95" t="s">
        <v>323</v>
      </c>
      <c r="B60" s="96"/>
      <c r="C60" s="156"/>
      <c r="D60" s="156"/>
      <c r="E60" s="97"/>
    </row>
    <row r="61" spans="1:7" x14ac:dyDescent="0.2">
      <c r="A61" s="98"/>
      <c r="B61" s="99"/>
      <c r="C61" s="102"/>
      <c r="D61" s="102"/>
      <c r="E61" s="100"/>
    </row>
    <row r="62" spans="1:7" x14ac:dyDescent="0.2">
      <c r="A62" s="101"/>
      <c r="B62" s="102"/>
      <c r="C62" s="102"/>
      <c r="D62" s="102"/>
      <c r="E62" s="100"/>
    </row>
    <row r="63" spans="1:7" x14ac:dyDescent="0.2">
      <c r="A63" s="101"/>
      <c r="B63" s="102"/>
      <c r="C63" s="102"/>
      <c r="D63" s="102"/>
      <c r="E63" s="100"/>
    </row>
    <row r="64" spans="1:7" x14ac:dyDescent="0.2">
      <c r="A64" s="101"/>
      <c r="B64" s="102"/>
      <c r="C64" s="102"/>
      <c r="D64" s="102"/>
      <c r="E64" s="100"/>
    </row>
    <row r="65" spans="1:5" x14ac:dyDescent="0.2">
      <c r="A65" s="101"/>
      <c r="B65" s="102"/>
      <c r="C65" s="102"/>
      <c r="D65" s="102"/>
      <c r="E65" s="100"/>
    </row>
    <row r="66" spans="1:5" x14ac:dyDescent="0.2">
      <c r="A66" s="101"/>
      <c r="B66" s="102"/>
      <c r="C66" s="102"/>
      <c r="D66" s="102"/>
      <c r="E66" s="100"/>
    </row>
    <row r="67" spans="1:5" x14ac:dyDescent="0.2">
      <c r="A67" s="101"/>
      <c r="B67" s="102"/>
      <c r="C67" s="102"/>
      <c r="D67" s="102"/>
      <c r="E67" s="100"/>
    </row>
    <row r="68" spans="1:5" x14ac:dyDescent="0.2">
      <c r="A68" s="101"/>
      <c r="B68" s="102"/>
      <c r="C68" s="102"/>
      <c r="D68" s="102"/>
      <c r="E68" s="100"/>
    </row>
    <row r="69" spans="1:5" x14ac:dyDescent="0.2">
      <c r="A69" s="103"/>
      <c r="B69" s="104"/>
      <c r="C69" s="104"/>
      <c r="D69" s="104"/>
      <c r="E69" s="105"/>
    </row>
  </sheetData>
  <sheetProtection sheet="1" objects="1" scenarios="1"/>
  <dataValidations disablePrompts="1" count="1">
    <dataValidation type="list" allowBlank="1" showInputMessage="1" showErrorMessage="1" sqref="C36:C39" xr:uid="{DD1F4A11-595F-4B84-A202-7D67B2536C22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7A60-71F2-4AC3-80A2-0BD60AD4F476}">
  <sheetPr codeName="Sheet4">
    <tabColor rgb="FF00B050"/>
  </sheetPr>
  <dimension ref="A1:G74"/>
  <sheetViews>
    <sheetView showGridLines="0" showOutlineSymbols="0" zoomScaleNormal="100" workbookViewId="0"/>
  </sheetViews>
  <sheetFormatPr defaultColWidth="11.6640625" defaultRowHeight="15" x14ac:dyDescent="0.25"/>
  <cols>
    <col min="1" max="1" width="4.83203125" style="26" customWidth="1"/>
    <col min="2" max="2" width="62.6640625" style="26" customWidth="1"/>
    <col min="3" max="5" width="20.83203125" style="26" customWidth="1"/>
    <col min="6" max="16384" width="11.6640625" style="26"/>
  </cols>
  <sheetData>
    <row r="1" spans="1:7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7" customFormat="1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7" s="20" customFormat="1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7" s="20" customFormat="1" ht="15.75" x14ac:dyDescent="0.25">
      <c r="A4" s="52" t="s">
        <v>271</v>
      </c>
      <c r="B4" s="53"/>
      <c r="C4" s="54"/>
      <c r="E4" s="111"/>
      <c r="F4" s="25"/>
    </row>
    <row r="5" spans="1:7" s="20" customFormat="1" ht="14.25" x14ac:dyDescent="0.2"/>
    <row r="6" spans="1:7" s="21" customFormat="1" ht="33.75" x14ac:dyDescent="0.5">
      <c r="A6" s="39" t="s">
        <v>120</v>
      </c>
      <c r="G6" s="22"/>
    </row>
    <row r="7" spans="1:7" s="2" customFormat="1" ht="12.75" x14ac:dyDescent="0.2">
      <c r="A7" s="157" t="s">
        <v>119</v>
      </c>
    </row>
    <row r="8" spans="1:7" s="2" customFormat="1" x14ac:dyDescent="0.25">
      <c r="A8" s="19"/>
      <c r="B8" s="158"/>
      <c r="C8" s="159" t="s">
        <v>118</v>
      </c>
      <c r="D8" s="159" t="s">
        <v>117</v>
      </c>
      <c r="E8" s="160" t="s">
        <v>116</v>
      </c>
    </row>
    <row r="9" spans="1:7" s="2" customFormat="1" ht="30" x14ac:dyDescent="0.25">
      <c r="A9" s="161"/>
      <c r="B9" s="162" t="s">
        <v>34</v>
      </c>
      <c r="C9" s="159" t="s">
        <v>115</v>
      </c>
      <c r="D9" s="159" t="s">
        <v>114</v>
      </c>
      <c r="E9" s="160" t="s">
        <v>113</v>
      </c>
    </row>
    <row r="10" spans="1:7" s="2" customFormat="1" ht="14.1" customHeight="1" x14ac:dyDescent="0.25">
      <c r="A10" s="163"/>
      <c r="B10" s="164"/>
      <c r="C10" s="165" t="s">
        <v>21</v>
      </c>
      <c r="D10" s="165"/>
      <c r="E10" s="166" t="s">
        <v>21</v>
      </c>
    </row>
    <row r="11" spans="1:7" s="2" customFormat="1" ht="12.75" x14ac:dyDescent="0.2">
      <c r="A11" s="6">
        <v>1</v>
      </c>
      <c r="B11" s="167" t="s">
        <v>112</v>
      </c>
      <c r="C11" s="68"/>
      <c r="D11" s="168">
        <v>0</v>
      </c>
      <c r="E11" s="169">
        <f t="shared" ref="E11:E31" si="0">C11*D11</f>
        <v>0</v>
      </c>
    </row>
    <row r="12" spans="1:7" s="2" customFormat="1" ht="12.75" x14ac:dyDescent="0.2">
      <c r="A12" s="6">
        <v>2</v>
      </c>
      <c r="B12" s="167" t="s">
        <v>111</v>
      </c>
      <c r="C12" s="68"/>
      <c r="D12" s="168">
        <v>0</v>
      </c>
      <c r="E12" s="169">
        <f t="shared" si="0"/>
        <v>0</v>
      </c>
    </row>
    <row r="13" spans="1:7" s="2" customFormat="1" ht="12.75" x14ac:dyDescent="0.2">
      <c r="A13" s="6">
        <v>3</v>
      </c>
      <c r="B13" s="167" t="s">
        <v>110</v>
      </c>
      <c r="C13" s="68"/>
      <c r="D13" s="168">
        <v>0</v>
      </c>
      <c r="E13" s="169">
        <f t="shared" si="0"/>
        <v>0</v>
      </c>
    </row>
    <row r="14" spans="1:7" s="2" customFormat="1" ht="12.75" x14ac:dyDescent="0.2">
      <c r="A14" s="6">
        <v>4</v>
      </c>
      <c r="B14" s="167" t="s">
        <v>109</v>
      </c>
      <c r="C14" s="68"/>
      <c r="D14" s="168">
        <v>0</v>
      </c>
      <c r="E14" s="169">
        <f t="shared" si="0"/>
        <v>0</v>
      </c>
    </row>
    <row r="15" spans="1:7" s="2" customFormat="1" ht="12.75" x14ac:dyDescent="0.2">
      <c r="A15" s="6">
        <v>5</v>
      </c>
      <c r="B15" s="167" t="s">
        <v>108</v>
      </c>
      <c r="C15" s="68"/>
      <c r="D15" s="168">
        <v>0</v>
      </c>
      <c r="E15" s="169">
        <f t="shared" si="0"/>
        <v>0</v>
      </c>
    </row>
    <row r="16" spans="1:7" s="2" customFormat="1" ht="12.75" x14ac:dyDescent="0.2">
      <c r="A16" s="6">
        <v>6</v>
      </c>
      <c r="B16" s="167" t="s">
        <v>107</v>
      </c>
      <c r="C16" s="68"/>
      <c r="D16" s="168">
        <v>0.1</v>
      </c>
      <c r="E16" s="169">
        <f t="shared" si="0"/>
        <v>0</v>
      </c>
    </row>
    <row r="17" spans="1:5" s="2" customFormat="1" ht="12.75" x14ac:dyDescent="0.2">
      <c r="A17" s="6">
        <v>7</v>
      </c>
      <c r="B17" s="167" t="s">
        <v>106</v>
      </c>
      <c r="C17" s="68"/>
      <c r="D17" s="168">
        <v>0.2</v>
      </c>
      <c r="E17" s="169">
        <f t="shared" si="0"/>
        <v>0</v>
      </c>
    </row>
    <row r="18" spans="1:5" s="2" customFormat="1" ht="12.75" x14ac:dyDescent="0.2">
      <c r="A18" s="6">
        <v>8</v>
      </c>
      <c r="B18" s="167" t="s">
        <v>105</v>
      </c>
      <c r="C18" s="68"/>
      <c r="D18" s="168">
        <v>0.2</v>
      </c>
      <c r="E18" s="169">
        <f t="shared" si="0"/>
        <v>0</v>
      </c>
    </row>
    <row r="19" spans="1:5" s="2" customFormat="1" ht="12.75" x14ac:dyDescent="0.2">
      <c r="A19" s="6">
        <v>9</v>
      </c>
      <c r="B19" s="167" t="s">
        <v>104</v>
      </c>
      <c r="C19" s="68"/>
      <c r="D19" s="168">
        <v>0.15</v>
      </c>
      <c r="E19" s="169">
        <f t="shared" si="0"/>
        <v>0</v>
      </c>
    </row>
    <row r="20" spans="1:5" s="2" customFormat="1" ht="12.75" x14ac:dyDescent="0.2">
      <c r="A20" s="6">
        <v>10</v>
      </c>
      <c r="B20" s="167" t="s">
        <v>103</v>
      </c>
      <c r="C20" s="68"/>
      <c r="D20" s="168">
        <v>0.2</v>
      </c>
      <c r="E20" s="169">
        <f t="shared" si="0"/>
        <v>0</v>
      </c>
    </row>
    <row r="21" spans="1:5" s="2" customFormat="1" ht="12.75" x14ac:dyDescent="0.2">
      <c r="A21" s="6">
        <v>11</v>
      </c>
      <c r="B21" s="167" t="s">
        <v>102</v>
      </c>
      <c r="C21" s="68"/>
      <c r="D21" s="168">
        <v>0.2</v>
      </c>
      <c r="E21" s="169">
        <f t="shared" si="0"/>
        <v>0</v>
      </c>
    </row>
    <row r="22" spans="1:5" s="2" customFormat="1" ht="12.75" x14ac:dyDescent="0.2">
      <c r="A22" s="6">
        <v>12</v>
      </c>
      <c r="B22" s="167" t="s">
        <v>101</v>
      </c>
      <c r="C22" s="68"/>
      <c r="D22" s="168">
        <v>0.15</v>
      </c>
      <c r="E22" s="169">
        <f t="shared" si="0"/>
        <v>0</v>
      </c>
    </row>
    <row r="23" spans="1:5" s="2" customFormat="1" ht="12.75" x14ac:dyDescent="0.2">
      <c r="A23" s="6">
        <v>13</v>
      </c>
      <c r="B23" s="167" t="s">
        <v>100</v>
      </c>
      <c r="C23" s="68"/>
      <c r="D23" s="168">
        <v>0.15</v>
      </c>
      <c r="E23" s="169">
        <f t="shared" si="0"/>
        <v>0</v>
      </c>
    </row>
    <row r="24" spans="1:5" s="2" customFormat="1" ht="12.75" x14ac:dyDescent="0.2">
      <c r="A24" s="6">
        <v>14</v>
      </c>
      <c r="B24" s="167" t="s">
        <v>99</v>
      </c>
      <c r="C24" s="68"/>
      <c r="D24" s="168">
        <v>0.2</v>
      </c>
      <c r="E24" s="169">
        <f t="shared" si="0"/>
        <v>0</v>
      </c>
    </row>
    <row r="25" spans="1:5" s="2" customFormat="1" ht="12.75" x14ac:dyDescent="0.2">
      <c r="A25" s="6">
        <v>15</v>
      </c>
      <c r="B25" s="167" t="s">
        <v>98</v>
      </c>
      <c r="C25" s="68"/>
      <c r="D25" s="168">
        <v>0.2</v>
      </c>
      <c r="E25" s="169">
        <f t="shared" si="0"/>
        <v>0</v>
      </c>
    </row>
    <row r="26" spans="1:5" s="2" customFormat="1" ht="12.75" x14ac:dyDescent="0.2">
      <c r="A26" s="6">
        <v>16</v>
      </c>
      <c r="B26" s="167" t="s">
        <v>97</v>
      </c>
      <c r="C26" s="68"/>
      <c r="D26" s="168">
        <v>0</v>
      </c>
      <c r="E26" s="169">
        <f t="shared" si="0"/>
        <v>0</v>
      </c>
    </row>
    <row r="27" spans="1:5" s="2" customFormat="1" ht="12.75" x14ac:dyDescent="0.2">
      <c r="A27" s="6">
        <v>17</v>
      </c>
      <c r="B27" s="167" t="s">
        <v>96</v>
      </c>
      <c r="C27" s="68"/>
      <c r="D27" s="168">
        <v>0.2</v>
      </c>
      <c r="E27" s="169">
        <f t="shared" si="0"/>
        <v>0</v>
      </c>
    </row>
    <row r="28" spans="1:5" s="2" customFormat="1" ht="12.75" x14ac:dyDescent="0.2">
      <c r="A28" s="6">
        <v>18</v>
      </c>
      <c r="B28" s="167" t="s">
        <v>95</v>
      </c>
      <c r="C28" s="68"/>
      <c r="D28" s="168">
        <v>0.2</v>
      </c>
      <c r="E28" s="169">
        <f t="shared" si="0"/>
        <v>0</v>
      </c>
    </row>
    <row r="29" spans="1:5" s="2" customFormat="1" ht="12.75" x14ac:dyDescent="0.2">
      <c r="A29" s="6">
        <v>19</v>
      </c>
      <c r="B29" s="167" t="s">
        <v>38</v>
      </c>
      <c r="C29" s="68"/>
      <c r="D29" s="168">
        <v>0</v>
      </c>
      <c r="E29" s="169">
        <f t="shared" si="0"/>
        <v>0</v>
      </c>
    </row>
    <row r="30" spans="1:5" s="2" customFormat="1" ht="12.75" x14ac:dyDescent="0.2">
      <c r="A30" s="6">
        <v>20</v>
      </c>
      <c r="B30" s="167" t="s">
        <v>94</v>
      </c>
      <c r="C30" s="68"/>
      <c r="D30" s="168">
        <v>0.5</v>
      </c>
      <c r="E30" s="169">
        <f t="shared" si="0"/>
        <v>0</v>
      </c>
    </row>
    <row r="31" spans="1:5" s="2" customFormat="1" ht="12.75" x14ac:dyDescent="0.2">
      <c r="A31" s="6">
        <v>21</v>
      </c>
      <c r="B31" s="167" t="s">
        <v>93</v>
      </c>
      <c r="C31" s="68"/>
      <c r="D31" s="168">
        <v>0.25</v>
      </c>
      <c r="E31" s="169">
        <f t="shared" si="0"/>
        <v>0</v>
      </c>
    </row>
    <row r="32" spans="1:5" s="2" customFormat="1" ht="12.75" x14ac:dyDescent="0.2">
      <c r="A32" s="6"/>
      <c r="B32" s="167" t="s">
        <v>92</v>
      </c>
      <c r="C32" s="170"/>
      <c r="D32" s="168"/>
      <c r="E32" s="169"/>
    </row>
    <row r="33" spans="1:5" s="2" customFormat="1" ht="12.6" customHeight="1" x14ac:dyDescent="0.2">
      <c r="A33" s="6">
        <v>22</v>
      </c>
      <c r="B33" s="171" t="s">
        <v>91</v>
      </c>
      <c r="C33" s="68"/>
      <c r="D33" s="168">
        <v>0.02</v>
      </c>
      <c r="E33" s="169">
        <f>C33*D33</f>
        <v>0</v>
      </c>
    </row>
    <row r="34" spans="1:5" s="2" customFormat="1" ht="12.6" customHeight="1" x14ac:dyDescent="0.2">
      <c r="A34" s="6">
        <v>23</v>
      </c>
      <c r="B34" s="171" t="s">
        <v>90</v>
      </c>
      <c r="C34" s="68"/>
      <c r="D34" s="168">
        <v>0.15</v>
      </c>
      <c r="E34" s="169">
        <f>C34*D34</f>
        <v>0</v>
      </c>
    </row>
    <row r="35" spans="1:5" s="2" customFormat="1" ht="12.75" x14ac:dyDescent="0.2">
      <c r="A35" s="6">
        <v>24</v>
      </c>
      <c r="B35" s="167" t="s">
        <v>89</v>
      </c>
      <c r="C35" s="68"/>
      <c r="D35" s="168">
        <v>1</v>
      </c>
      <c r="E35" s="169">
        <f>C35*D35</f>
        <v>0</v>
      </c>
    </row>
    <row r="36" spans="1:5" s="2" customFormat="1" ht="12.75" x14ac:dyDescent="0.2">
      <c r="A36" s="6"/>
      <c r="B36" s="167" t="s">
        <v>88</v>
      </c>
      <c r="C36" s="170"/>
      <c r="D36" s="168"/>
      <c r="E36" s="169"/>
    </row>
    <row r="37" spans="1:5" s="2" customFormat="1" ht="12.6" customHeight="1" x14ac:dyDescent="0.2">
      <c r="A37" s="6">
        <v>25</v>
      </c>
      <c r="B37" s="171" t="s">
        <v>86</v>
      </c>
      <c r="C37" s="68"/>
      <c r="D37" s="168">
        <v>0.1</v>
      </c>
      <c r="E37" s="169">
        <f>C37*D37</f>
        <v>0</v>
      </c>
    </row>
    <row r="38" spans="1:5" s="2" customFormat="1" ht="12.6" customHeight="1" x14ac:dyDescent="0.2">
      <c r="A38" s="6">
        <v>26</v>
      </c>
      <c r="B38" s="171" t="s">
        <v>85</v>
      </c>
      <c r="C38" s="68"/>
      <c r="D38" s="168">
        <v>0.15</v>
      </c>
      <c r="E38" s="169">
        <f>C38*D38</f>
        <v>0</v>
      </c>
    </row>
    <row r="39" spans="1:5" s="2" customFormat="1" ht="12.6" customHeight="1" x14ac:dyDescent="0.2">
      <c r="A39" s="6">
        <v>27</v>
      </c>
      <c r="B39" s="171" t="s">
        <v>84</v>
      </c>
      <c r="C39" s="68"/>
      <c r="D39" s="168">
        <v>0.25</v>
      </c>
      <c r="E39" s="169">
        <f>C39*D39</f>
        <v>0</v>
      </c>
    </row>
    <row r="40" spans="1:5" s="2" customFormat="1" ht="12.75" x14ac:dyDescent="0.2">
      <c r="A40" s="6"/>
      <c r="B40" s="167" t="s">
        <v>87</v>
      </c>
      <c r="C40" s="170"/>
      <c r="D40" s="168"/>
      <c r="E40" s="169"/>
    </row>
    <row r="41" spans="1:5" s="2" customFormat="1" ht="12.6" customHeight="1" x14ac:dyDescent="0.2">
      <c r="A41" s="6">
        <v>28</v>
      </c>
      <c r="B41" s="171" t="s">
        <v>86</v>
      </c>
      <c r="C41" s="68"/>
      <c r="D41" s="168">
        <v>0</v>
      </c>
      <c r="E41" s="169">
        <f t="shared" ref="E41:E54" si="1">C41*D41</f>
        <v>0</v>
      </c>
    </row>
    <row r="42" spans="1:5" s="2" customFormat="1" ht="12.6" customHeight="1" x14ac:dyDescent="0.2">
      <c r="A42" s="6">
        <v>29</v>
      </c>
      <c r="B42" s="171" t="s">
        <v>85</v>
      </c>
      <c r="C42" s="68"/>
      <c r="D42" s="168">
        <v>0.15</v>
      </c>
      <c r="E42" s="169">
        <f t="shared" si="1"/>
        <v>0</v>
      </c>
    </row>
    <row r="43" spans="1:5" s="2" customFormat="1" ht="12.6" customHeight="1" x14ac:dyDescent="0.2">
      <c r="A43" s="6">
        <v>30</v>
      </c>
      <c r="B43" s="171" t="s">
        <v>84</v>
      </c>
      <c r="C43" s="68"/>
      <c r="D43" s="168">
        <v>0.15</v>
      </c>
      <c r="E43" s="169">
        <f t="shared" si="1"/>
        <v>0</v>
      </c>
    </row>
    <row r="44" spans="1:5" s="2" customFormat="1" ht="12.75" x14ac:dyDescent="0.2">
      <c r="A44" s="6">
        <v>31</v>
      </c>
      <c r="B44" s="167" t="s">
        <v>83</v>
      </c>
      <c r="C44" s="68"/>
      <c r="D44" s="168">
        <v>0</v>
      </c>
      <c r="E44" s="169">
        <f t="shared" si="1"/>
        <v>0</v>
      </c>
    </row>
    <row r="45" spans="1:5" s="2" customFormat="1" ht="12.75" x14ac:dyDescent="0.2">
      <c r="A45" s="6">
        <v>32</v>
      </c>
      <c r="B45" s="167" t="s">
        <v>41</v>
      </c>
      <c r="C45" s="68"/>
      <c r="D45" s="168">
        <v>0</v>
      </c>
      <c r="E45" s="169">
        <f t="shared" si="1"/>
        <v>0</v>
      </c>
    </row>
    <row r="46" spans="1:5" s="2" customFormat="1" ht="12.75" x14ac:dyDescent="0.2">
      <c r="A46" s="6">
        <v>33</v>
      </c>
      <c r="B46" s="167" t="s">
        <v>82</v>
      </c>
      <c r="C46" s="68"/>
      <c r="D46" s="168">
        <v>0.15</v>
      </c>
      <c r="E46" s="169">
        <f t="shared" si="1"/>
        <v>0</v>
      </c>
    </row>
    <row r="47" spans="1:5" s="2" customFormat="1" ht="12.75" x14ac:dyDescent="0.2">
      <c r="A47" s="6">
        <v>34</v>
      </c>
      <c r="B47" s="167" t="s">
        <v>81</v>
      </c>
      <c r="C47" s="68"/>
      <c r="D47" s="168">
        <v>0.15</v>
      </c>
      <c r="E47" s="169">
        <f t="shared" si="1"/>
        <v>0</v>
      </c>
    </row>
    <row r="48" spans="1:5" s="2" customFormat="1" ht="12.75" x14ac:dyDescent="0.2">
      <c r="A48" s="6">
        <v>35</v>
      </c>
      <c r="B48" s="167" t="s">
        <v>80</v>
      </c>
      <c r="C48" s="68"/>
      <c r="D48" s="168">
        <v>0.15</v>
      </c>
      <c r="E48" s="169">
        <f t="shared" si="1"/>
        <v>0</v>
      </c>
    </row>
    <row r="49" spans="1:5" s="2" customFormat="1" ht="12.75" x14ac:dyDescent="0.2">
      <c r="A49" s="6">
        <v>36</v>
      </c>
      <c r="B49" s="167" t="s">
        <v>79</v>
      </c>
      <c r="C49" s="68"/>
      <c r="D49" s="168">
        <v>0.15</v>
      </c>
      <c r="E49" s="169">
        <f t="shared" si="1"/>
        <v>0</v>
      </c>
    </row>
    <row r="50" spans="1:5" s="2" customFormat="1" ht="12.75" x14ac:dyDescent="0.2">
      <c r="A50" s="6">
        <v>37</v>
      </c>
      <c r="B50" s="167" t="s">
        <v>78</v>
      </c>
      <c r="C50" s="68"/>
      <c r="D50" s="168">
        <v>0.15</v>
      </c>
      <c r="E50" s="169">
        <f t="shared" si="1"/>
        <v>0</v>
      </c>
    </row>
    <row r="51" spans="1:5" s="2" customFormat="1" ht="12.75" x14ac:dyDescent="0.2">
      <c r="A51" s="6">
        <v>38</v>
      </c>
      <c r="B51" s="167" t="s">
        <v>77</v>
      </c>
      <c r="C51" s="68"/>
      <c r="D51" s="168">
        <v>0.15</v>
      </c>
      <c r="E51" s="169">
        <f t="shared" si="1"/>
        <v>0</v>
      </c>
    </row>
    <row r="52" spans="1:5" s="2" customFormat="1" ht="12.75" x14ac:dyDescent="0.2">
      <c r="A52" s="6">
        <v>39</v>
      </c>
      <c r="B52" s="167" t="s">
        <v>76</v>
      </c>
      <c r="C52" s="68"/>
      <c r="D52" s="168">
        <v>0.15</v>
      </c>
      <c r="E52" s="169">
        <f t="shared" si="1"/>
        <v>0</v>
      </c>
    </row>
    <row r="53" spans="1:5" s="2" customFormat="1" ht="12.75" x14ac:dyDescent="0.2">
      <c r="A53" s="6">
        <v>40</v>
      </c>
      <c r="B53" s="167" t="s">
        <v>75</v>
      </c>
      <c r="C53" s="68"/>
      <c r="D53" s="168">
        <v>0.15</v>
      </c>
      <c r="E53" s="169">
        <f t="shared" si="1"/>
        <v>0</v>
      </c>
    </row>
    <row r="54" spans="1:5" s="2" customFormat="1" ht="12.75" x14ac:dyDescent="0.2">
      <c r="A54" s="6">
        <v>41</v>
      </c>
      <c r="B54" s="167" t="s">
        <v>74</v>
      </c>
      <c r="C54" s="68"/>
      <c r="D54" s="168">
        <v>0.25</v>
      </c>
      <c r="E54" s="169">
        <f t="shared" si="1"/>
        <v>0</v>
      </c>
    </row>
    <row r="55" spans="1:5" s="2" customFormat="1" ht="12.75" x14ac:dyDescent="0.2">
      <c r="A55" s="8">
        <v>42</v>
      </c>
      <c r="B55" s="172" t="s">
        <v>73</v>
      </c>
      <c r="C55" s="40">
        <f>SUM(C11:C35,C37:C39,C41:C54)</f>
        <v>0</v>
      </c>
      <c r="D55" s="168"/>
      <c r="E55" s="169"/>
    </row>
    <row r="56" spans="1:5" s="2" customFormat="1" ht="12.75" x14ac:dyDescent="0.2">
      <c r="A56"/>
      <c r="B56" s="173"/>
      <c r="C56" s="174"/>
      <c r="D56" s="175"/>
      <c r="E56" s="175"/>
    </row>
    <row r="57" spans="1:5" s="2" customFormat="1" ht="12.75" x14ac:dyDescent="0.2">
      <c r="A57" s="30">
        <v>43</v>
      </c>
      <c r="B57" s="176" t="s">
        <v>72</v>
      </c>
      <c r="C57" s="177"/>
      <c r="D57" s="177"/>
      <c r="E57" s="178">
        <f>SUM(E11:E54)</f>
        <v>0</v>
      </c>
    </row>
    <row r="58" spans="1:5" s="2" customFormat="1" ht="28.9" customHeight="1" x14ac:dyDescent="0.2">
      <c r="B58" s="179"/>
      <c r="C58" s="180"/>
      <c r="D58" s="180"/>
      <c r="E58" s="181"/>
    </row>
    <row r="65" spans="1:5" x14ac:dyDescent="0.25">
      <c r="A65" s="95" t="s">
        <v>323</v>
      </c>
      <c r="B65" s="96"/>
      <c r="C65" s="156"/>
      <c r="D65" s="156"/>
      <c r="E65" s="97"/>
    </row>
    <row r="66" spans="1:5" x14ac:dyDescent="0.25">
      <c r="A66" s="98"/>
      <c r="B66" s="99"/>
      <c r="C66" s="102"/>
      <c r="D66" s="102"/>
      <c r="E66" s="100"/>
    </row>
    <row r="67" spans="1:5" x14ac:dyDescent="0.25">
      <c r="A67" s="101"/>
      <c r="B67" s="102"/>
      <c r="C67" s="102"/>
      <c r="D67" s="102"/>
      <c r="E67" s="100"/>
    </row>
    <row r="68" spans="1:5" x14ac:dyDescent="0.25">
      <c r="A68" s="101"/>
      <c r="B68" s="102"/>
      <c r="C68" s="102"/>
      <c r="D68" s="102"/>
      <c r="E68" s="100"/>
    </row>
    <row r="69" spans="1:5" x14ac:dyDescent="0.25">
      <c r="A69" s="101"/>
      <c r="B69" s="102"/>
      <c r="C69" s="102"/>
      <c r="D69" s="102"/>
      <c r="E69" s="100"/>
    </row>
    <row r="70" spans="1:5" x14ac:dyDescent="0.25">
      <c r="A70" s="101"/>
      <c r="B70" s="102"/>
      <c r="C70" s="102"/>
      <c r="D70" s="102"/>
      <c r="E70" s="100"/>
    </row>
    <row r="71" spans="1:5" x14ac:dyDescent="0.25">
      <c r="A71" s="101"/>
      <c r="B71" s="102"/>
      <c r="C71" s="102"/>
      <c r="D71" s="102"/>
      <c r="E71" s="100"/>
    </row>
    <row r="72" spans="1:5" x14ac:dyDescent="0.25">
      <c r="A72" s="101"/>
      <c r="B72" s="102"/>
      <c r="C72" s="102"/>
      <c r="D72" s="102"/>
      <c r="E72" s="100"/>
    </row>
    <row r="73" spans="1:5" x14ac:dyDescent="0.25">
      <c r="A73" s="101"/>
      <c r="B73" s="102"/>
      <c r="C73" s="102"/>
      <c r="D73" s="102"/>
      <c r="E73" s="100"/>
    </row>
    <row r="74" spans="1:5" x14ac:dyDescent="0.25">
      <c r="A74" s="103"/>
      <c r="B74" s="104"/>
      <c r="C74" s="104"/>
      <c r="D74" s="104"/>
      <c r="E74" s="105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BC60-8225-45A7-8CA2-1D6BEE8FCF4A}">
  <sheetPr codeName="Sheet5">
    <tabColor rgb="FF00B050"/>
    <pageSetUpPr fitToPage="1"/>
  </sheetPr>
  <dimension ref="A1:G39"/>
  <sheetViews>
    <sheetView showGridLines="0" showOutlineSymbols="0" workbookViewId="0"/>
  </sheetViews>
  <sheetFormatPr defaultColWidth="11.6640625" defaultRowHeight="15" x14ac:dyDescent="0.25"/>
  <cols>
    <col min="1" max="1" width="4.83203125" style="26" customWidth="1"/>
    <col min="2" max="2" width="54.33203125" style="26" bestFit="1" customWidth="1"/>
    <col min="3" max="7" width="19.83203125" style="26" customWidth="1"/>
    <col min="8" max="16384" width="11.6640625" style="26"/>
  </cols>
  <sheetData>
    <row r="1" spans="1:7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7" customFormat="1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7" s="20" customFormat="1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7" s="20" customFormat="1" ht="15.75" x14ac:dyDescent="0.25">
      <c r="A4" s="52" t="s">
        <v>271</v>
      </c>
      <c r="B4" s="53"/>
      <c r="C4" s="54"/>
      <c r="E4" s="111"/>
      <c r="F4" s="25"/>
    </row>
    <row r="5" spans="1:7" s="20" customFormat="1" ht="14.25" x14ac:dyDescent="0.2"/>
    <row r="6" spans="1:7" s="21" customFormat="1" ht="33.75" x14ac:dyDescent="0.5">
      <c r="A6" s="39" t="s">
        <v>139</v>
      </c>
      <c r="G6" s="22"/>
    </row>
    <row r="7" spans="1:7" s="20" customFormat="1" ht="14.25" x14ac:dyDescent="0.2"/>
    <row r="8" spans="1:7" s="2" customFormat="1" x14ac:dyDescent="0.25">
      <c r="A8" s="182"/>
      <c r="B8" s="183"/>
      <c r="C8" s="159" t="s">
        <v>118</v>
      </c>
      <c r="D8" s="159" t="s">
        <v>117</v>
      </c>
      <c r="E8" s="159" t="s">
        <v>116</v>
      </c>
      <c r="F8" s="160" t="s">
        <v>138</v>
      </c>
      <c r="G8" s="160" t="s">
        <v>137</v>
      </c>
    </row>
    <row r="9" spans="1:7" s="2" customFormat="1" ht="45" x14ac:dyDescent="0.25">
      <c r="A9" s="161"/>
      <c r="B9" s="162" t="s">
        <v>34</v>
      </c>
      <c r="C9" s="159" t="s">
        <v>115</v>
      </c>
      <c r="D9" s="159" t="s">
        <v>136</v>
      </c>
      <c r="E9" s="160" t="s">
        <v>135</v>
      </c>
      <c r="F9" s="159" t="s">
        <v>114</v>
      </c>
      <c r="G9" s="160" t="s">
        <v>134</v>
      </c>
    </row>
    <row r="10" spans="1:7" s="2" customFormat="1" x14ac:dyDescent="0.25">
      <c r="A10" s="184"/>
      <c r="B10" s="164"/>
      <c r="C10" s="165" t="s">
        <v>21</v>
      </c>
      <c r="D10" s="165" t="s">
        <v>21</v>
      </c>
      <c r="E10" s="166" t="s">
        <v>21</v>
      </c>
      <c r="F10" s="165"/>
      <c r="G10" s="166" t="s">
        <v>21</v>
      </c>
    </row>
    <row r="11" spans="1:7" s="2" customFormat="1" x14ac:dyDescent="0.2">
      <c r="A11" s="185" t="s">
        <v>133</v>
      </c>
      <c r="B11" s="186"/>
      <c r="C11" s="187"/>
      <c r="D11" s="188"/>
      <c r="E11" s="189"/>
      <c r="F11" s="188"/>
      <c r="G11" s="189"/>
    </row>
    <row r="12" spans="1:7" s="2" customFormat="1" ht="12.75" x14ac:dyDescent="0.2">
      <c r="A12" s="120"/>
      <c r="B12" s="167" t="s">
        <v>132</v>
      </c>
      <c r="C12" s="74"/>
      <c r="D12" s="71"/>
      <c r="E12" s="169">
        <f>C12-D12</f>
        <v>0</v>
      </c>
      <c r="F12" s="71"/>
      <c r="G12" s="169">
        <f>E12*F12</f>
        <v>0</v>
      </c>
    </row>
    <row r="13" spans="1:7" s="2" customFormat="1" ht="12.75" x14ac:dyDescent="0.2">
      <c r="A13" s="120"/>
      <c r="B13" s="167" t="s">
        <v>131</v>
      </c>
      <c r="C13" s="71"/>
      <c r="D13" s="71"/>
      <c r="E13" s="190">
        <f>C13-D13</f>
        <v>0</v>
      </c>
      <c r="F13" s="71"/>
      <c r="G13" s="169">
        <f>E13*F13</f>
        <v>0</v>
      </c>
    </row>
    <row r="14" spans="1:7" s="2" customFormat="1" ht="12.75" x14ac:dyDescent="0.2">
      <c r="A14" s="120"/>
      <c r="B14" s="167" t="s">
        <v>130</v>
      </c>
      <c r="C14" s="71"/>
      <c r="D14" s="71"/>
      <c r="E14" s="190">
        <f>C14-D14</f>
        <v>0</v>
      </c>
      <c r="F14" s="71"/>
      <c r="G14" s="169">
        <f>E14*F14</f>
        <v>0</v>
      </c>
    </row>
    <row r="15" spans="1:7" s="2" customFormat="1" ht="12.75" x14ac:dyDescent="0.2">
      <c r="A15" s="120"/>
      <c r="B15" s="167" t="s">
        <v>129</v>
      </c>
      <c r="C15" s="71"/>
      <c r="D15" s="71"/>
      <c r="E15" s="190">
        <f>C15-D15</f>
        <v>0</v>
      </c>
      <c r="F15" s="71"/>
      <c r="G15" s="169">
        <f>E15*F15</f>
        <v>0</v>
      </c>
    </row>
    <row r="16" spans="1:7" s="2" customFormat="1" ht="12.75" x14ac:dyDescent="0.2">
      <c r="A16" s="124">
        <v>1</v>
      </c>
      <c r="B16" s="172" t="s">
        <v>123</v>
      </c>
      <c r="C16" s="40">
        <f>SUM(C12:C15)</f>
        <v>0</v>
      </c>
      <c r="D16" s="40">
        <f>SUM(D12:D15)</f>
        <v>0</v>
      </c>
      <c r="E16" s="40">
        <f>SUM(E12:E15)</f>
        <v>0</v>
      </c>
      <c r="F16" s="41"/>
      <c r="G16" s="43">
        <f>SUM(G12:G15)</f>
        <v>0</v>
      </c>
    </row>
    <row r="17" spans="1:7" s="2" customFormat="1" x14ac:dyDescent="0.2">
      <c r="A17" s="191" t="s">
        <v>128</v>
      </c>
      <c r="B17" s="192"/>
      <c r="C17" s="190"/>
      <c r="D17" s="190"/>
      <c r="E17" s="190"/>
      <c r="F17" s="190"/>
      <c r="G17" s="169"/>
    </row>
    <row r="18" spans="1:7" s="2" customFormat="1" ht="12.75" x14ac:dyDescent="0.2">
      <c r="A18" s="120"/>
      <c r="B18" s="167" t="s">
        <v>127</v>
      </c>
      <c r="C18" s="71"/>
      <c r="D18" s="71"/>
      <c r="E18" s="190">
        <f>C18-D18</f>
        <v>0</v>
      </c>
      <c r="F18" s="71"/>
      <c r="G18" s="169">
        <f>E18*F18</f>
        <v>0</v>
      </c>
    </row>
    <row r="19" spans="1:7" s="2" customFormat="1" ht="12.75" x14ac:dyDescent="0.2">
      <c r="A19" s="120"/>
      <c r="B19" s="167" t="s">
        <v>126</v>
      </c>
      <c r="C19" s="71"/>
      <c r="D19" s="71"/>
      <c r="E19" s="190">
        <f>C19-D19</f>
        <v>0</v>
      </c>
      <c r="F19" s="71"/>
      <c r="G19" s="169">
        <f>E19*F19</f>
        <v>0</v>
      </c>
    </row>
    <row r="20" spans="1:7" s="2" customFormat="1" ht="12.75" x14ac:dyDescent="0.2">
      <c r="A20" s="120"/>
      <c r="B20" s="167" t="s">
        <v>125</v>
      </c>
      <c r="C20" s="71"/>
      <c r="D20" s="71"/>
      <c r="E20" s="190">
        <f>C20-D20</f>
        <v>0</v>
      </c>
      <c r="F20" s="71"/>
      <c r="G20" s="169">
        <f>E20*F20</f>
        <v>0</v>
      </c>
    </row>
    <row r="21" spans="1:7" s="2" customFormat="1" ht="12.75" x14ac:dyDescent="0.2">
      <c r="A21" s="120"/>
      <c r="B21" s="167" t="s">
        <v>124</v>
      </c>
      <c r="C21" s="71"/>
      <c r="D21" s="71"/>
      <c r="E21" s="190">
        <f>C21-D21</f>
        <v>0</v>
      </c>
      <c r="F21" s="71"/>
      <c r="G21" s="169">
        <f>E21*F21</f>
        <v>0</v>
      </c>
    </row>
    <row r="22" spans="1:7" s="2" customFormat="1" ht="12.75" x14ac:dyDescent="0.2">
      <c r="A22" s="124">
        <v>2</v>
      </c>
      <c r="B22" s="193" t="s">
        <v>123</v>
      </c>
      <c r="C22" s="40">
        <f>SUM(C18:C21)</f>
        <v>0</v>
      </c>
      <c r="D22" s="40">
        <f>SUM(D18:D21)</f>
        <v>0</v>
      </c>
      <c r="E22" s="40">
        <f>SUM(E18:E21)</f>
        <v>0</v>
      </c>
      <c r="F22" s="41"/>
      <c r="G22" s="43">
        <f>SUM(G18:G21)</f>
        <v>0</v>
      </c>
    </row>
    <row r="23" spans="1:7" s="2" customFormat="1" ht="12.75" x14ac:dyDescent="0.2">
      <c r="A23" s="194">
        <v>3</v>
      </c>
      <c r="B23" s="195" t="s">
        <v>122</v>
      </c>
      <c r="C23" s="196"/>
      <c r="D23" s="196"/>
      <c r="E23" s="196"/>
      <c r="F23" s="196"/>
      <c r="G23" s="178">
        <f>G22+G16</f>
        <v>0</v>
      </c>
    </row>
    <row r="24" spans="1:7" x14ac:dyDescent="0.25">
      <c r="A24"/>
    </row>
    <row r="25" spans="1:7" x14ac:dyDescent="0.25">
      <c r="A25" s="197" t="s">
        <v>121</v>
      </c>
    </row>
    <row r="30" spans="1:7" x14ac:dyDescent="0.25">
      <c r="A30" s="95" t="s">
        <v>323</v>
      </c>
      <c r="B30" s="96"/>
      <c r="C30" s="156"/>
      <c r="D30" s="156"/>
      <c r="E30" s="156"/>
      <c r="F30" s="156"/>
      <c r="G30" s="97"/>
    </row>
    <row r="31" spans="1:7" x14ac:dyDescent="0.25">
      <c r="A31" s="98"/>
      <c r="B31" s="99"/>
      <c r="C31" s="102"/>
      <c r="D31" s="102"/>
      <c r="E31" s="102"/>
      <c r="F31" s="102"/>
      <c r="G31" s="100"/>
    </row>
    <row r="32" spans="1:7" x14ac:dyDescent="0.25">
      <c r="A32" s="101"/>
      <c r="B32" s="102"/>
      <c r="C32" s="102"/>
      <c r="D32" s="102"/>
      <c r="E32" s="102"/>
      <c r="F32" s="102"/>
      <c r="G32" s="100"/>
    </row>
    <row r="33" spans="1:7" x14ac:dyDescent="0.25">
      <c r="A33" s="101"/>
      <c r="B33" s="102"/>
      <c r="C33" s="102"/>
      <c r="D33" s="102"/>
      <c r="E33" s="102"/>
      <c r="F33" s="102"/>
      <c r="G33" s="100"/>
    </row>
    <row r="34" spans="1:7" x14ac:dyDescent="0.25">
      <c r="A34" s="101"/>
      <c r="B34" s="102"/>
      <c r="C34" s="102"/>
      <c r="D34" s="102"/>
      <c r="E34" s="102"/>
      <c r="F34" s="102"/>
      <c r="G34" s="100"/>
    </row>
    <row r="35" spans="1:7" x14ac:dyDescent="0.25">
      <c r="A35" s="101"/>
      <c r="B35" s="102"/>
      <c r="C35" s="102"/>
      <c r="D35" s="102"/>
      <c r="E35" s="102"/>
      <c r="F35" s="102"/>
      <c r="G35" s="100"/>
    </row>
    <row r="36" spans="1:7" x14ac:dyDescent="0.25">
      <c r="A36" s="101"/>
      <c r="B36" s="102"/>
      <c r="C36" s="102"/>
      <c r="D36" s="102"/>
      <c r="E36" s="102"/>
      <c r="F36" s="102"/>
      <c r="G36" s="100"/>
    </row>
    <row r="37" spans="1:7" x14ac:dyDescent="0.25">
      <c r="A37" s="101"/>
      <c r="B37" s="102"/>
      <c r="C37" s="102"/>
      <c r="D37" s="102"/>
      <c r="E37" s="102"/>
      <c r="F37" s="102"/>
      <c r="G37" s="100"/>
    </row>
    <row r="38" spans="1:7" x14ac:dyDescent="0.25">
      <c r="A38" s="101"/>
      <c r="B38" s="102"/>
      <c r="C38" s="102"/>
      <c r="D38" s="102"/>
      <c r="E38" s="102"/>
      <c r="F38" s="102"/>
      <c r="G38" s="100"/>
    </row>
    <row r="39" spans="1:7" x14ac:dyDescent="0.25">
      <c r="A39" s="103"/>
      <c r="B39" s="104"/>
      <c r="C39" s="104"/>
      <c r="D39" s="104"/>
      <c r="E39" s="104"/>
      <c r="F39" s="104"/>
      <c r="G39" s="105"/>
    </row>
  </sheetData>
  <sheetProtection sheet="1" insertRows="0"/>
  <pageMargins left="0.7" right="0.7" top="0.75" bottom="0.75" header="0.3" footer="0.3"/>
  <pageSetup scale="86" orientation="portrait" verticalDpi="300" r:id="rId1"/>
  <customProperties>
    <customPr name="Sheet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E4AE-BB4B-4B2A-93CA-1725790427FD}">
  <sheetPr codeName="Sheet6">
    <tabColor rgb="FF00B050"/>
  </sheetPr>
  <dimension ref="A1:H39"/>
  <sheetViews>
    <sheetView showGridLines="0" showOutlineSymbols="0" workbookViewId="0"/>
  </sheetViews>
  <sheetFormatPr defaultColWidth="11.6640625" defaultRowHeight="15" x14ac:dyDescent="0.25"/>
  <cols>
    <col min="1" max="1" width="4.83203125" style="26" customWidth="1"/>
    <col min="2" max="2" width="67.6640625" style="26" bestFit="1" customWidth="1"/>
    <col min="3" max="8" width="24.83203125" style="26" customWidth="1"/>
    <col min="9" max="16384" width="11.6640625" style="26"/>
  </cols>
  <sheetData>
    <row r="1" spans="1:8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8" customFormat="1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8" s="20" customFormat="1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8" s="20" customFormat="1" ht="15.75" x14ac:dyDescent="0.25">
      <c r="A4" s="52" t="s">
        <v>271</v>
      </c>
      <c r="B4" s="53"/>
      <c r="C4" s="54"/>
      <c r="E4" s="111"/>
      <c r="F4" s="25"/>
    </row>
    <row r="5" spans="1:8" s="20" customFormat="1" ht="14.25" x14ac:dyDescent="0.2"/>
    <row r="6" spans="1:8" s="21" customFormat="1" ht="33.75" x14ac:dyDescent="0.5">
      <c r="A6" s="39" t="s">
        <v>159</v>
      </c>
      <c r="G6" s="22"/>
    </row>
    <row r="7" spans="1:8" s="20" customFormat="1" ht="14.25" x14ac:dyDescent="0.2"/>
    <row r="8" spans="1:8" x14ac:dyDescent="0.25">
      <c r="A8" s="19"/>
      <c r="B8" s="198"/>
      <c r="C8" s="199" t="s">
        <v>118</v>
      </c>
      <c r="D8" s="200" t="s">
        <v>117</v>
      </c>
      <c r="E8" s="200" t="s">
        <v>116</v>
      </c>
      <c r="F8" s="201" t="s">
        <v>138</v>
      </c>
      <c r="G8" s="200" t="s">
        <v>137</v>
      </c>
      <c r="H8" s="202" t="s">
        <v>158</v>
      </c>
    </row>
    <row r="9" spans="1:8" s="208" customFormat="1" ht="60" x14ac:dyDescent="0.25">
      <c r="A9" s="161"/>
      <c r="B9" s="203" t="s">
        <v>157</v>
      </c>
      <c r="C9" s="204" t="s">
        <v>156</v>
      </c>
      <c r="D9" s="205" t="s">
        <v>155</v>
      </c>
      <c r="E9" s="205" t="s">
        <v>154</v>
      </c>
      <c r="F9" s="206" t="s">
        <v>153</v>
      </c>
      <c r="G9" s="205" t="s">
        <v>152</v>
      </c>
      <c r="H9" s="207" t="s">
        <v>151</v>
      </c>
    </row>
    <row r="10" spans="1:8" s="208" customFormat="1" ht="15.95" customHeight="1" x14ac:dyDescent="0.25">
      <c r="A10"/>
      <c r="B10" s="209"/>
      <c r="C10" s="210" t="s">
        <v>150</v>
      </c>
      <c r="D10" s="211" t="s">
        <v>150</v>
      </c>
      <c r="E10" s="211"/>
      <c r="F10" s="165" t="s">
        <v>21</v>
      </c>
      <c r="G10" s="211"/>
      <c r="H10" s="165" t="s">
        <v>21</v>
      </c>
    </row>
    <row r="11" spans="1:8" x14ac:dyDescent="0.25">
      <c r="A11" s="212" t="s">
        <v>149</v>
      </c>
      <c r="B11" s="213"/>
      <c r="C11" s="214"/>
      <c r="D11" s="215"/>
      <c r="E11" s="215"/>
      <c r="F11" s="216"/>
      <c r="G11" s="217"/>
      <c r="H11" s="218"/>
    </row>
    <row r="12" spans="1:8" x14ac:dyDescent="0.25">
      <c r="A12" s="6"/>
      <c r="B12" s="167" t="s">
        <v>146</v>
      </c>
      <c r="C12" s="70"/>
      <c r="D12" s="71"/>
      <c r="E12" s="72"/>
      <c r="F12" s="219">
        <f>ABS((C12-D12)*E12)</f>
        <v>0</v>
      </c>
      <c r="G12" s="220">
        <v>0.02</v>
      </c>
      <c r="H12" s="221">
        <f>G12*F12</f>
        <v>0</v>
      </c>
    </row>
    <row r="13" spans="1:8" x14ac:dyDescent="0.25">
      <c r="A13" s="6"/>
      <c r="B13" s="167" t="s">
        <v>145</v>
      </c>
      <c r="C13" s="70"/>
      <c r="D13" s="71"/>
      <c r="E13" s="72"/>
      <c r="F13" s="219">
        <f>ABS((C13-D13)*E13)</f>
        <v>0</v>
      </c>
      <c r="G13" s="220">
        <v>0.02</v>
      </c>
      <c r="H13" s="221">
        <f>G13*F13</f>
        <v>0</v>
      </c>
    </row>
    <row r="14" spans="1:8" x14ac:dyDescent="0.25">
      <c r="A14" s="8">
        <v>1</v>
      </c>
      <c r="B14" s="172" t="s">
        <v>148</v>
      </c>
      <c r="C14" s="43">
        <f t="shared" ref="C14:F14" si="0">SUM(C12:C13)</f>
        <v>0</v>
      </c>
      <c r="D14" s="43">
        <f t="shared" si="0"/>
        <v>0</v>
      </c>
      <c r="E14" s="43">
        <f t="shared" si="0"/>
        <v>0</v>
      </c>
      <c r="F14" s="43">
        <f t="shared" si="0"/>
        <v>0</v>
      </c>
      <c r="G14" s="43"/>
      <c r="H14" s="43">
        <f>SUM(H12:H13)</f>
        <v>0</v>
      </c>
    </row>
    <row r="15" spans="1:8" ht="17.25" x14ac:dyDescent="0.25">
      <c r="A15" s="222" t="s">
        <v>147</v>
      </c>
      <c r="B15" s="213"/>
      <c r="C15" s="223"/>
      <c r="D15" s="224"/>
      <c r="E15" s="225"/>
      <c r="F15" s="219"/>
      <c r="G15" s="220"/>
      <c r="H15" s="221"/>
    </row>
    <row r="16" spans="1:8" x14ac:dyDescent="0.25">
      <c r="A16" s="6"/>
      <c r="B16" s="167" t="s">
        <v>146</v>
      </c>
      <c r="C16" s="70"/>
      <c r="D16" s="71"/>
      <c r="E16" s="72"/>
      <c r="F16" s="219">
        <f>ABS((C16-D16)*E16)</f>
        <v>0</v>
      </c>
      <c r="G16" s="220">
        <v>0.08</v>
      </c>
      <c r="H16" s="221">
        <f>G16*F16</f>
        <v>0</v>
      </c>
    </row>
    <row r="17" spans="1:8" x14ac:dyDescent="0.25">
      <c r="A17" s="6"/>
      <c r="B17" s="167" t="s">
        <v>145</v>
      </c>
      <c r="C17" s="70"/>
      <c r="D17" s="71"/>
      <c r="E17" s="72"/>
      <c r="F17" s="219">
        <f>ABS((C17-D17)*E17)</f>
        <v>0</v>
      </c>
      <c r="G17" s="220">
        <v>0.08</v>
      </c>
      <c r="H17" s="221">
        <f>G17*F17</f>
        <v>0</v>
      </c>
    </row>
    <row r="18" spans="1:8" x14ac:dyDescent="0.25">
      <c r="A18" s="8">
        <v>2</v>
      </c>
      <c r="B18" s="172" t="s">
        <v>144</v>
      </c>
      <c r="C18" s="43">
        <f t="shared" ref="C18:F18" si="1">SUM(C16:C17)</f>
        <v>0</v>
      </c>
      <c r="D18" s="43">
        <f t="shared" si="1"/>
        <v>0</v>
      </c>
      <c r="E18" s="43">
        <f t="shared" si="1"/>
        <v>0</v>
      </c>
      <c r="F18" s="43">
        <f t="shared" si="1"/>
        <v>0</v>
      </c>
      <c r="G18" s="43"/>
      <c r="H18" s="43">
        <f>SUM(H16:H17)</f>
        <v>0</v>
      </c>
    </row>
    <row r="19" spans="1:8" x14ac:dyDescent="0.25">
      <c r="A19" s="222" t="s">
        <v>143</v>
      </c>
      <c r="B19" s="213"/>
      <c r="C19" s="223"/>
      <c r="D19" s="224"/>
      <c r="E19" s="225"/>
      <c r="F19" s="219"/>
      <c r="G19" s="220"/>
      <c r="H19" s="221"/>
    </row>
    <row r="20" spans="1:8" x14ac:dyDescent="0.25">
      <c r="A20" s="6">
        <v>3</v>
      </c>
      <c r="B20" s="167" t="s">
        <v>142</v>
      </c>
      <c r="C20" s="70"/>
      <c r="D20" s="71"/>
      <c r="E20" s="72"/>
      <c r="F20" s="219">
        <f>ABS((C20-D20)*E20)</f>
        <v>0</v>
      </c>
      <c r="G20" s="42"/>
      <c r="H20" s="221">
        <f>G20*F20</f>
        <v>0</v>
      </c>
    </row>
    <row r="21" spans="1:8" x14ac:dyDescent="0.25">
      <c r="A21" s="30">
        <v>4</v>
      </c>
      <c r="B21" s="195" t="s">
        <v>141</v>
      </c>
      <c r="C21" s="226"/>
      <c r="D21" s="227"/>
      <c r="E21" s="227"/>
      <c r="F21" s="228"/>
      <c r="G21" s="229"/>
      <c r="H21" s="230">
        <f>H14+H18-H20</f>
        <v>0</v>
      </c>
    </row>
    <row r="22" spans="1:8" x14ac:dyDescent="0.25">
      <c r="A22"/>
    </row>
    <row r="23" spans="1:8" x14ac:dyDescent="0.25">
      <c r="A23" s="197" t="s">
        <v>140</v>
      </c>
    </row>
    <row r="24" spans="1:8" x14ac:dyDescent="0.25">
      <c r="A24"/>
    </row>
    <row r="30" spans="1:8" x14ac:dyDescent="0.25">
      <c r="A30" s="95" t="s">
        <v>323</v>
      </c>
      <c r="B30" s="96"/>
      <c r="C30" s="156"/>
      <c r="D30" s="156"/>
      <c r="E30" s="156"/>
      <c r="F30" s="156"/>
      <c r="G30" s="156"/>
      <c r="H30" s="97"/>
    </row>
    <row r="31" spans="1:8" x14ac:dyDescent="0.25">
      <c r="A31" s="98"/>
      <c r="B31" s="99"/>
      <c r="C31" s="102"/>
      <c r="D31" s="102"/>
      <c r="E31" s="102"/>
      <c r="F31" s="102"/>
      <c r="G31" s="102"/>
      <c r="H31" s="100"/>
    </row>
    <row r="32" spans="1:8" x14ac:dyDescent="0.25">
      <c r="A32" s="101"/>
      <c r="B32" s="102"/>
      <c r="C32" s="102"/>
      <c r="D32" s="102"/>
      <c r="E32" s="102"/>
      <c r="F32" s="102"/>
      <c r="G32" s="102"/>
      <c r="H32" s="100"/>
    </row>
    <row r="33" spans="1:8" x14ac:dyDescent="0.25">
      <c r="A33" s="101"/>
      <c r="B33" s="102"/>
      <c r="C33" s="102"/>
      <c r="D33" s="102"/>
      <c r="E33" s="102"/>
      <c r="F33" s="102"/>
      <c r="G33" s="102"/>
      <c r="H33" s="100"/>
    </row>
    <row r="34" spans="1:8" x14ac:dyDescent="0.25">
      <c r="A34" s="101"/>
      <c r="B34" s="102"/>
      <c r="C34" s="102"/>
      <c r="D34" s="102"/>
      <c r="E34" s="102"/>
      <c r="F34" s="102"/>
      <c r="G34" s="102"/>
      <c r="H34" s="100"/>
    </row>
    <row r="35" spans="1:8" x14ac:dyDescent="0.25">
      <c r="A35" s="101"/>
      <c r="B35" s="102"/>
      <c r="C35" s="102"/>
      <c r="D35" s="102"/>
      <c r="E35" s="102"/>
      <c r="F35" s="102"/>
      <c r="G35" s="102"/>
      <c r="H35" s="100"/>
    </row>
    <row r="36" spans="1:8" x14ac:dyDescent="0.25">
      <c r="A36" s="101"/>
      <c r="B36" s="102"/>
      <c r="C36" s="102"/>
      <c r="D36" s="102"/>
      <c r="E36" s="102"/>
      <c r="F36" s="102"/>
      <c r="G36" s="102"/>
      <c r="H36" s="100"/>
    </row>
    <row r="37" spans="1:8" x14ac:dyDescent="0.25">
      <c r="A37" s="101"/>
      <c r="B37" s="102"/>
      <c r="C37" s="102"/>
      <c r="D37" s="102"/>
      <c r="E37" s="102"/>
      <c r="F37" s="102"/>
      <c r="G37" s="102"/>
      <c r="H37" s="100"/>
    </row>
    <row r="38" spans="1:8" x14ac:dyDescent="0.25">
      <c r="A38" s="101"/>
      <c r="B38" s="102"/>
      <c r="C38" s="102"/>
      <c r="D38" s="102"/>
      <c r="E38" s="102"/>
      <c r="F38" s="102"/>
      <c r="G38" s="102"/>
      <c r="H38" s="100"/>
    </row>
    <row r="39" spans="1:8" x14ac:dyDescent="0.25">
      <c r="A39" s="103"/>
      <c r="B39" s="104"/>
      <c r="C39" s="104"/>
      <c r="D39" s="104"/>
      <c r="E39" s="104"/>
      <c r="F39" s="104"/>
      <c r="G39" s="104"/>
      <c r="H39" s="105"/>
    </row>
  </sheetData>
  <sheetProtection sheet="1"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A7C3-CB43-44A9-9F9F-A7FAD8982F7B}">
  <sheetPr codeName="Sheet7">
    <tabColor rgb="FF00B050"/>
  </sheetPr>
  <dimension ref="A1:M34"/>
  <sheetViews>
    <sheetView showGridLines="0" showOutlineSymbols="0" workbookViewId="0"/>
  </sheetViews>
  <sheetFormatPr defaultColWidth="9.83203125" defaultRowHeight="12.75" x14ac:dyDescent="0.2"/>
  <cols>
    <col min="1" max="1" width="4.83203125" style="2" customWidth="1"/>
    <col min="2" max="2" width="39.5" style="2" bestFit="1" customWidth="1"/>
    <col min="3" max="13" width="19.83203125" style="2" customWidth="1"/>
    <col min="14" max="16384" width="9.83203125" style="2"/>
  </cols>
  <sheetData>
    <row r="1" spans="1:13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13" customFormat="1" ht="15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13" s="20" customFormat="1" ht="15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13" s="20" customFormat="1" ht="15.75" x14ac:dyDescent="0.25">
      <c r="A4" s="52" t="s">
        <v>271</v>
      </c>
      <c r="B4" s="53"/>
      <c r="C4" s="54"/>
      <c r="E4" s="111"/>
      <c r="F4" s="25"/>
    </row>
    <row r="5" spans="1:13" s="20" customFormat="1" ht="14.25" x14ac:dyDescent="0.2"/>
    <row r="6" spans="1:13" s="21" customFormat="1" ht="33.75" x14ac:dyDescent="0.5">
      <c r="A6" s="39" t="s">
        <v>187</v>
      </c>
      <c r="G6" s="22"/>
    </row>
    <row r="7" spans="1:13" s="20" customFormat="1" ht="14.25" x14ac:dyDescent="0.2"/>
    <row r="8" spans="1:13" ht="15" x14ac:dyDescent="0.25">
      <c r="A8" s="231"/>
      <c r="B8" s="232"/>
      <c r="C8" s="199" t="s">
        <v>118</v>
      </c>
      <c r="D8" s="200" t="s">
        <v>117</v>
      </c>
      <c r="E8" s="200" t="s">
        <v>116</v>
      </c>
      <c r="F8" s="201" t="s">
        <v>138</v>
      </c>
      <c r="G8" s="200" t="s">
        <v>137</v>
      </c>
      <c r="H8" s="202" t="s">
        <v>158</v>
      </c>
      <c r="I8" s="200" t="s">
        <v>186</v>
      </c>
      <c r="J8" s="201" t="s">
        <v>185</v>
      </c>
      <c r="K8" s="200" t="s">
        <v>184</v>
      </c>
      <c r="L8" s="202" t="s">
        <v>183</v>
      </c>
      <c r="M8" s="202" t="s">
        <v>182</v>
      </c>
    </row>
    <row r="9" spans="1:13" ht="41.1" customHeight="1" x14ac:dyDescent="0.2">
      <c r="A9" s="233"/>
      <c r="B9" s="234"/>
      <c r="C9" s="319" t="s">
        <v>181</v>
      </c>
      <c r="D9" s="320"/>
      <c r="E9" s="321"/>
      <c r="F9" s="319" t="s">
        <v>180</v>
      </c>
      <c r="G9" s="320"/>
      <c r="H9" s="321"/>
      <c r="I9" s="322" t="s">
        <v>179</v>
      </c>
      <c r="J9" s="324" t="s">
        <v>178</v>
      </c>
      <c r="K9" s="324" t="s">
        <v>177</v>
      </c>
      <c r="L9" s="324" t="s">
        <v>176</v>
      </c>
      <c r="M9" s="317" t="s">
        <v>175</v>
      </c>
    </row>
    <row r="10" spans="1:13" ht="68.45" customHeight="1" x14ac:dyDescent="0.2">
      <c r="A10" s="237"/>
      <c r="B10" s="234" t="s">
        <v>174</v>
      </c>
      <c r="C10" s="238" t="s">
        <v>173</v>
      </c>
      <c r="D10" s="238" t="s">
        <v>172</v>
      </c>
      <c r="E10" s="239" t="s">
        <v>171</v>
      </c>
      <c r="F10" s="238" t="s">
        <v>170</v>
      </c>
      <c r="G10" s="238" t="s">
        <v>169</v>
      </c>
      <c r="H10" s="239" t="s">
        <v>168</v>
      </c>
      <c r="I10" s="323"/>
      <c r="J10" s="325"/>
      <c r="K10" s="325"/>
      <c r="L10" s="325"/>
      <c r="M10" s="318"/>
    </row>
    <row r="11" spans="1:13" ht="15.6" customHeight="1" x14ac:dyDescent="0.2">
      <c r="B11" s="240"/>
      <c r="C11" s="241" t="s">
        <v>21</v>
      </c>
      <c r="D11" s="241" t="s">
        <v>21</v>
      </c>
      <c r="E11" s="241" t="s">
        <v>21</v>
      </c>
      <c r="F11" s="241" t="s">
        <v>21</v>
      </c>
      <c r="G11" s="241" t="s">
        <v>21</v>
      </c>
      <c r="H11" s="241" t="s">
        <v>21</v>
      </c>
      <c r="I11" s="241" t="s">
        <v>21</v>
      </c>
      <c r="J11" s="241" t="s">
        <v>21</v>
      </c>
      <c r="K11" s="241" t="s">
        <v>21</v>
      </c>
      <c r="L11" s="242"/>
      <c r="M11" s="242" t="s">
        <v>21</v>
      </c>
    </row>
    <row r="12" spans="1:13" x14ac:dyDescent="0.2">
      <c r="A12" s="243">
        <v>1</v>
      </c>
      <c r="B12" s="167" t="s">
        <v>167</v>
      </c>
      <c r="C12" s="70"/>
      <c r="D12" s="71"/>
      <c r="E12" s="78">
        <f t="shared" ref="E12:E19" si="0">C12+D12</f>
        <v>0</v>
      </c>
      <c r="F12" s="70"/>
      <c r="G12" s="71"/>
      <c r="H12" s="78">
        <f t="shared" ref="H12:H19" si="1">F12+G12</f>
        <v>0</v>
      </c>
      <c r="I12" s="78">
        <f t="shared" ref="I12:I19" si="2">E12-H12</f>
        <v>0</v>
      </c>
      <c r="J12" s="71"/>
      <c r="K12" s="78">
        <f t="shared" ref="K12:K19" si="3">MAX(I12,J12)</f>
        <v>0</v>
      </c>
      <c r="L12" s="80">
        <v>0.125</v>
      </c>
      <c r="M12" s="82">
        <f t="shared" ref="M12:M19" si="4">K12*L12</f>
        <v>0</v>
      </c>
    </row>
    <row r="13" spans="1:13" x14ac:dyDescent="0.2">
      <c r="A13" s="6">
        <v>2</v>
      </c>
      <c r="B13" s="167" t="s">
        <v>166</v>
      </c>
      <c r="C13" s="70"/>
      <c r="D13" s="71"/>
      <c r="E13" s="78">
        <f t="shared" si="0"/>
        <v>0</v>
      </c>
      <c r="F13" s="70"/>
      <c r="G13" s="71"/>
      <c r="H13" s="78">
        <f t="shared" si="1"/>
        <v>0</v>
      </c>
      <c r="I13" s="78">
        <f t="shared" si="2"/>
        <v>0</v>
      </c>
      <c r="J13" s="71"/>
      <c r="K13" s="78">
        <f t="shared" si="3"/>
        <v>0</v>
      </c>
      <c r="L13" s="80">
        <v>0.125</v>
      </c>
      <c r="M13" s="82">
        <f t="shared" si="4"/>
        <v>0</v>
      </c>
    </row>
    <row r="14" spans="1:13" x14ac:dyDescent="0.2">
      <c r="A14" s="6">
        <v>3</v>
      </c>
      <c r="B14" s="167" t="s">
        <v>165</v>
      </c>
      <c r="C14" s="70"/>
      <c r="D14" s="71"/>
      <c r="E14" s="78">
        <f t="shared" si="0"/>
        <v>0</v>
      </c>
      <c r="F14" s="70"/>
      <c r="G14" s="71"/>
      <c r="H14" s="78">
        <f t="shared" si="1"/>
        <v>0</v>
      </c>
      <c r="I14" s="78">
        <f t="shared" si="2"/>
        <v>0</v>
      </c>
      <c r="J14" s="71"/>
      <c r="K14" s="78">
        <f t="shared" si="3"/>
        <v>0</v>
      </c>
      <c r="L14" s="80">
        <v>0.1</v>
      </c>
      <c r="M14" s="82">
        <f t="shared" si="4"/>
        <v>0</v>
      </c>
    </row>
    <row r="15" spans="1:13" x14ac:dyDescent="0.2">
      <c r="A15" s="6">
        <v>4</v>
      </c>
      <c r="B15" s="167" t="s">
        <v>164</v>
      </c>
      <c r="C15" s="70"/>
      <c r="D15" s="71"/>
      <c r="E15" s="78">
        <f t="shared" si="0"/>
        <v>0</v>
      </c>
      <c r="F15" s="70"/>
      <c r="G15" s="71"/>
      <c r="H15" s="78">
        <f t="shared" si="1"/>
        <v>0</v>
      </c>
      <c r="I15" s="78">
        <f t="shared" si="2"/>
        <v>0</v>
      </c>
      <c r="J15" s="71"/>
      <c r="K15" s="78">
        <f t="shared" si="3"/>
        <v>0</v>
      </c>
      <c r="L15" s="80">
        <v>0.2</v>
      </c>
      <c r="M15" s="82">
        <f t="shared" si="4"/>
        <v>0</v>
      </c>
    </row>
    <row r="16" spans="1:13" x14ac:dyDescent="0.2">
      <c r="A16" s="6">
        <v>5</v>
      </c>
      <c r="B16" s="167" t="s">
        <v>163</v>
      </c>
      <c r="C16" s="70"/>
      <c r="D16" s="71"/>
      <c r="E16" s="78">
        <f t="shared" si="0"/>
        <v>0</v>
      </c>
      <c r="F16" s="70"/>
      <c r="G16" s="71"/>
      <c r="H16" s="78">
        <f t="shared" si="1"/>
        <v>0</v>
      </c>
      <c r="I16" s="78">
        <f t="shared" si="2"/>
        <v>0</v>
      </c>
      <c r="J16" s="71"/>
      <c r="K16" s="78">
        <f t="shared" si="3"/>
        <v>0</v>
      </c>
      <c r="L16" s="80">
        <v>0.2</v>
      </c>
      <c r="M16" s="82">
        <f t="shared" si="4"/>
        <v>0</v>
      </c>
    </row>
    <row r="17" spans="1:13" x14ac:dyDescent="0.2">
      <c r="A17" s="6">
        <v>6</v>
      </c>
      <c r="B17" s="167" t="s">
        <v>162</v>
      </c>
      <c r="C17" s="70"/>
      <c r="D17" s="71"/>
      <c r="E17" s="78">
        <f t="shared" si="0"/>
        <v>0</v>
      </c>
      <c r="F17" s="70"/>
      <c r="G17" s="71"/>
      <c r="H17" s="78">
        <f t="shared" si="1"/>
        <v>0</v>
      </c>
      <c r="I17" s="78">
        <f t="shared" si="2"/>
        <v>0</v>
      </c>
      <c r="J17" s="71"/>
      <c r="K17" s="78">
        <f t="shared" si="3"/>
        <v>0</v>
      </c>
      <c r="L17" s="80">
        <v>0.15</v>
      </c>
      <c r="M17" s="82">
        <f t="shared" si="4"/>
        <v>0</v>
      </c>
    </row>
    <row r="18" spans="1:13" x14ac:dyDescent="0.2">
      <c r="A18" s="6">
        <v>7</v>
      </c>
      <c r="B18" s="167" t="s">
        <v>161</v>
      </c>
      <c r="C18" s="70"/>
      <c r="D18" s="71"/>
      <c r="E18" s="78">
        <f t="shared" si="0"/>
        <v>0</v>
      </c>
      <c r="F18" s="70"/>
      <c r="G18" s="71"/>
      <c r="H18" s="78">
        <f t="shared" si="1"/>
        <v>0</v>
      </c>
      <c r="I18" s="78">
        <f t="shared" si="2"/>
        <v>0</v>
      </c>
      <c r="J18" s="71"/>
      <c r="K18" s="78">
        <f t="shared" si="3"/>
        <v>0</v>
      </c>
      <c r="L18" s="80">
        <v>0.125</v>
      </c>
      <c r="M18" s="82">
        <f t="shared" si="4"/>
        <v>0</v>
      </c>
    </row>
    <row r="19" spans="1:13" x14ac:dyDescent="0.2">
      <c r="A19" s="6">
        <v>8</v>
      </c>
      <c r="B19" s="167" t="s">
        <v>47</v>
      </c>
      <c r="C19" s="75"/>
      <c r="D19" s="71"/>
      <c r="E19" s="78">
        <f t="shared" si="0"/>
        <v>0</v>
      </c>
      <c r="F19" s="70"/>
      <c r="G19" s="71"/>
      <c r="H19" s="78">
        <f t="shared" si="1"/>
        <v>0</v>
      </c>
      <c r="I19" s="78">
        <f t="shared" si="2"/>
        <v>0</v>
      </c>
      <c r="J19" s="71"/>
      <c r="K19" s="78">
        <f t="shared" si="3"/>
        <v>0</v>
      </c>
      <c r="L19" s="80">
        <v>0.2</v>
      </c>
      <c r="M19" s="82">
        <f t="shared" si="4"/>
        <v>0</v>
      </c>
    </row>
    <row r="20" spans="1:13" x14ac:dyDescent="0.2">
      <c r="A20" s="30">
        <v>9</v>
      </c>
      <c r="B20" s="195" t="s">
        <v>160</v>
      </c>
      <c r="C20" s="244"/>
      <c r="D20" s="245"/>
      <c r="E20" s="245"/>
      <c r="F20" s="245"/>
      <c r="G20" s="245"/>
      <c r="H20" s="245"/>
      <c r="I20" s="245"/>
      <c r="J20" s="246"/>
      <c r="K20" s="245"/>
      <c r="L20" s="247"/>
      <c r="M20" s="44">
        <f>SUM(M12:M19)</f>
        <v>0</v>
      </c>
    </row>
    <row r="25" spans="1:13" x14ac:dyDescent="0.2">
      <c r="A25" s="95" t="s">
        <v>323</v>
      </c>
      <c r="B25" s="9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97"/>
    </row>
    <row r="26" spans="1:13" x14ac:dyDescent="0.2">
      <c r="A26" s="98"/>
      <c r="B26" s="99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0"/>
    </row>
    <row r="27" spans="1:13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0"/>
    </row>
    <row r="28" spans="1:13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0"/>
    </row>
    <row r="29" spans="1:13" x14ac:dyDescent="0.2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0"/>
    </row>
    <row r="30" spans="1:13" x14ac:dyDescent="0.2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0"/>
    </row>
    <row r="31" spans="1:13" x14ac:dyDescent="0.2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0"/>
    </row>
    <row r="32" spans="1:13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0"/>
    </row>
    <row r="33" spans="1:13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0"/>
    </row>
    <row r="34" spans="1:13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</sheetData>
  <sheetProtection sheet="1" objects="1" scenarios="1"/>
  <mergeCells count="7">
    <mergeCell ref="M9:M10"/>
    <mergeCell ref="C9:E9"/>
    <mergeCell ref="F9:H9"/>
    <mergeCell ref="I9:I10"/>
    <mergeCell ref="J9:J10"/>
    <mergeCell ref="K9:K10"/>
    <mergeCell ref="L9:L10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1CCE-99F3-4BCA-A055-DA48B8D7EA65}">
  <sheetPr codeName="Sheet8">
    <tabColor rgb="FF00B050"/>
  </sheetPr>
  <dimension ref="A1:G44"/>
  <sheetViews>
    <sheetView showGridLines="0" showOutlineSymbols="0" workbookViewId="0"/>
  </sheetViews>
  <sheetFormatPr defaultColWidth="9.83203125" defaultRowHeight="12.75" x14ac:dyDescent="0.2"/>
  <cols>
    <col min="1" max="1" width="9.83203125" style="2"/>
    <col min="2" max="2" width="39.33203125" style="2" bestFit="1" customWidth="1"/>
    <col min="3" max="7" width="22.83203125" style="2" customWidth="1"/>
    <col min="8" max="16384" width="9.83203125" style="2"/>
  </cols>
  <sheetData>
    <row r="1" spans="1:7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7" customFormat="1" ht="15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7" s="20" customFormat="1" ht="15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7" s="20" customFormat="1" ht="15.75" x14ac:dyDescent="0.25">
      <c r="A4" s="52" t="s">
        <v>271</v>
      </c>
      <c r="B4" s="53"/>
      <c r="C4" s="54"/>
      <c r="E4" s="111"/>
      <c r="F4" s="25"/>
    </row>
    <row r="5" spans="1:7" s="20" customFormat="1" ht="14.25" x14ac:dyDescent="0.2"/>
    <row r="6" spans="1:7" s="21" customFormat="1" ht="33.75" x14ac:dyDescent="0.5">
      <c r="A6" s="39" t="s">
        <v>199</v>
      </c>
      <c r="G6" s="22"/>
    </row>
    <row r="7" spans="1:7" s="20" customFormat="1" ht="14.25" x14ac:dyDescent="0.2">
      <c r="A7" s="248"/>
    </row>
    <row r="8" spans="1:7" x14ac:dyDescent="0.2">
      <c r="A8" s="249"/>
      <c r="B8" s="234"/>
      <c r="C8" s="235" t="s">
        <v>118</v>
      </c>
      <c r="D8" s="235" t="s">
        <v>117</v>
      </c>
      <c r="E8" s="250" t="s">
        <v>116</v>
      </c>
      <c r="F8" s="250" t="s">
        <v>138</v>
      </c>
      <c r="G8" s="236" t="s">
        <v>137</v>
      </c>
    </row>
    <row r="9" spans="1:7" ht="85.7" customHeight="1" x14ac:dyDescent="0.2">
      <c r="A9" s="249"/>
      <c r="B9" s="234" t="s">
        <v>174</v>
      </c>
      <c r="C9" s="238" t="s">
        <v>198</v>
      </c>
      <c r="D9" s="238" t="s">
        <v>197</v>
      </c>
      <c r="E9" s="251" t="s">
        <v>196</v>
      </c>
      <c r="F9" s="251" t="s">
        <v>152</v>
      </c>
      <c r="G9" s="239" t="s">
        <v>175</v>
      </c>
    </row>
    <row r="10" spans="1:7" ht="17.100000000000001" customHeight="1" x14ac:dyDescent="0.2">
      <c r="A10" s="249"/>
      <c r="B10" s="252"/>
      <c r="C10" s="241" t="s">
        <v>21</v>
      </c>
      <c r="D10" s="241" t="s">
        <v>21</v>
      </c>
      <c r="E10" s="241" t="s">
        <v>21</v>
      </c>
      <c r="F10" s="242"/>
      <c r="G10" s="242" t="s">
        <v>21</v>
      </c>
    </row>
    <row r="11" spans="1:7" x14ac:dyDescent="0.2">
      <c r="A11" s="163">
        <v>1</v>
      </c>
      <c r="B11" s="167" t="s">
        <v>167</v>
      </c>
      <c r="C11" s="70"/>
      <c r="D11" s="71"/>
      <c r="E11" s="78">
        <f t="shared" ref="E11:E18" si="0">C11-D11</f>
        <v>0</v>
      </c>
      <c r="F11" s="79">
        <v>0.125</v>
      </c>
      <c r="G11" s="82">
        <f t="shared" ref="G11:G18" si="1">F11*E11</f>
        <v>0</v>
      </c>
    </row>
    <row r="12" spans="1:7" x14ac:dyDescent="0.2">
      <c r="A12" s="6">
        <v>2</v>
      </c>
      <c r="B12" s="167" t="s">
        <v>166</v>
      </c>
      <c r="C12" s="70"/>
      <c r="D12" s="71"/>
      <c r="E12" s="78">
        <f t="shared" si="0"/>
        <v>0</v>
      </c>
      <c r="F12" s="80">
        <v>0.1</v>
      </c>
      <c r="G12" s="82">
        <f t="shared" si="1"/>
        <v>0</v>
      </c>
    </row>
    <row r="13" spans="1:7" x14ac:dyDescent="0.2">
      <c r="A13" s="6">
        <v>3</v>
      </c>
      <c r="B13" s="167" t="s">
        <v>165</v>
      </c>
      <c r="C13" s="70"/>
      <c r="D13" s="71"/>
      <c r="E13" s="78">
        <f t="shared" si="0"/>
        <v>0</v>
      </c>
      <c r="F13" s="80">
        <v>0.125</v>
      </c>
      <c r="G13" s="82">
        <f t="shared" si="1"/>
        <v>0</v>
      </c>
    </row>
    <row r="14" spans="1:7" x14ac:dyDescent="0.2">
      <c r="A14" s="6">
        <v>4</v>
      </c>
      <c r="B14" s="167" t="s">
        <v>164</v>
      </c>
      <c r="C14" s="70"/>
      <c r="D14" s="71"/>
      <c r="E14" s="78">
        <f t="shared" si="0"/>
        <v>0</v>
      </c>
      <c r="F14" s="80">
        <v>0.25</v>
      </c>
      <c r="G14" s="82">
        <f t="shared" si="1"/>
        <v>0</v>
      </c>
    </row>
    <row r="15" spans="1:7" x14ac:dyDescent="0.2">
      <c r="A15" s="6">
        <v>5</v>
      </c>
      <c r="B15" s="167" t="s">
        <v>163</v>
      </c>
      <c r="C15" s="70"/>
      <c r="D15" s="71"/>
      <c r="E15" s="78">
        <f t="shared" si="0"/>
        <v>0</v>
      </c>
      <c r="F15" s="80">
        <v>0.2</v>
      </c>
      <c r="G15" s="82">
        <f t="shared" si="1"/>
        <v>0</v>
      </c>
    </row>
    <row r="16" spans="1:7" x14ac:dyDescent="0.2">
      <c r="A16" s="6">
        <v>6</v>
      </c>
      <c r="B16" s="167" t="s">
        <v>162</v>
      </c>
      <c r="C16" s="70"/>
      <c r="D16" s="71"/>
      <c r="E16" s="78">
        <f t="shared" si="0"/>
        <v>0</v>
      </c>
      <c r="F16" s="80">
        <v>0.2</v>
      </c>
      <c r="G16" s="82">
        <f t="shared" si="1"/>
        <v>0</v>
      </c>
    </row>
    <row r="17" spans="1:7" x14ac:dyDescent="0.2">
      <c r="A17" s="6">
        <v>7</v>
      </c>
      <c r="B17" s="167" t="s">
        <v>161</v>
      </c>
      <c r="C17" s="70"/>
      <c r="D17" s="71"/>
      <c r="E17" s="78">
        <f t="shared" si="0"/>
        <v>0</v>
      </c>
      <c r="F17" s="80">
        <v>0.15</v>
      </c>
      <c r="G17" s="82">
        <f t="shared" si="1"/>
        <v>0</v>
      </c>
    </row>
    <row r="18" spans="1:7" x14ac:dyDescent="0.2">
      <c r="A18" s="6">
        <v>8</v>
      </c>
      <c r="B18" s="167" t="s">
        <v>47</v>
      </c>
      <c r="C18" s="71"/>
      <c r="D18" s="71"/>
      <c r="E18" s="78">
        <f t="shared" si="0"/>
        <v>0</v>
      </c>
      <c r="F18" s="80">
        <v>0.25</v>
      </c>
      <c r="G18" s="82">
        <f t="shared" si="1"/>
        <v>0</v>
      </c>
    </row>
    <row r="19" spans="1:7" x14ac:dyDescent="0.2">
      <c r="A19" s="30">
        <v>9</v>
      </c>
      <c r="B19" s="195" t="s">
        <v>195</v>
      </c>
      <c r="C19" s="244"/>
      <c r="D19" s="245"/>
      <c r="E19" s="245"/>
      <c r="F19" s="253"/>
      <c r="G19" s="44">
        <f>SUM(G11:G18)</f>
        <v>0</v>
      </c>
    </row>
    <row r="22" spans="1:7" ht="15" x14ac:dyDescent="0.2">
      <c r="A22" s="254" t="s">
        <v>317</v>
      </c>
      <c r="B22" s="37"/>
      <c r="C22" s="255"/>
      <c r="D22" s="255"/>
      <c r="E22" s="256"/>
    </row>
    <row r="23" spans="1:7" x14ac:dyDescent="0.2">
      <c r="A23" s="249"/>
      <c r="B23" s="234"/>
      <c r="C23" s="238" t="s">
        <v>164</v>
      </c>
      <c r="D23" s="238" t="s">
        <v>194</v>
      </c>
      <c r="E23" s="251" t="s">
        <v>193</v>
      </c>
    </row>
    <row r="24" spans="1:7" x14ac:dyDescent="0.2">
      <c r="A24" s="120">
        <v>10</v>
      </c>
      <c r="B24" s="6" t="s">
        <v>192</v>
      </c>
      <c r="C24" s="77">
        <f>SUM(C11:C18)</f>
        <v>0</v>
      </c>
      <c r="D24" s="77">
        <f>SUM(D11:D18)</f>
        <v>0</v>
      </c>
      <c r="E24" s="77">
        <f>C24-D24</f>
        <v>0</v>
      </c>
      <c r="F24" s="257"/>
    </row>
    <row r="25" spans="1:7" x14ac:dyDescent="0.2">
      <c r="A25" s="120">
        <v>11</v>
      </c>
      <c r="B25" s="6" t="s">
        <v>191</v>
      </c>
      <c r="C25" s="77">
        <f>SUM('Premium Adequacy Risk'!E12:E19)</f>
        <v>0</v>
      </c>
      <c r="D25" s="77">
        <f>SUM('Premium Adequacy Risk'!H12:H19)</f>
        <v>0</v>
      </c>
      <c r="E25" s="77">
        <f>C25-D25</f>
        <v>0</v>
      </c>
      <c r="F25" s="257"/>
    </row>
    <row r="26" spans="1:7" x14ac:dyDescent="0.2">
      <c r="A26" s="120">
        <v>12</v>
      </c>
      <c r="B26" s="6" t="s">
        <v>1</v>
      </c>
      <c r="C26" s="258"/>
      <c r="D26" s="258"/>
      <c r="E26" s="77">
        <f>IF('Regulatory Capital Ratio'!$C$2="Branch",'Capital Avail - Branch'!C23,'Capital Avail Domestic'!E56)</f>
        <v>0</v>
      </c>
      <c r="F26" s="257"/>
    </row>
    <row r="27" spans="1:7" x14ac:dyDescent="0.2">
      <c r="A27" s="120">
        <v>13</v>
      </c>
      <c r="B27" s="6" t="s">
        <v>190</v>
      </c>
      <c r="C27" s="258"/>
      <c r="D27" s="258"/>
      <c r="E27" s="77">
        <f>SUM(E24:E26)</f>
        <v>0</v>
      </c>
      <c r="F27" s="257"/>
    </row>
    <row r="28" spans="1:7" x14ac:dyDescent="0.2">
      <c r="A28" s="120">
        <v>14</v>
      </c>
      <c r="B28" s="6" t="s">
        <v>189</v>
      </c>
      <c r="C28" s="258"/>
      <c r="D28" s="258"/>
      <c r="E28" s="77">
        <f>C28-D28</f>
        <v>0</v>
      </c>
      <c r="F28" s="257"/>
    </row>
    <row r="29" spans="1:7" x14ac:dyDescent="0.2">
      <c r="A29" s="148">
        <v>15</v>
      </c>
      <c r="B29" s="4" t="s">
        <v>188</v>
      </c>
      <c r="C29" s="76">
        <f>C27-C28</f>
        <v>0</v>
      </c>
      <c r="D29" s="76">
        <f>D27-D28</f>
        <v>0</v>
      </c>
      <c r="E29" s="76">
        <f>E27-E28</f>
        <v>0</v>
      </c>
      <c r="F29" s="127" t="str">
        <f>IF(E29&gt;1,"Net Liability for Incurred Claims and Unexpired Coverage do not reconcile with the Balance Sheet","")</f>
        <v/>
      </c>
    </row>
    <row r="35" spans="1:7" x14ac:dyDescent="0.2">
      <c r="A35" s="95" t="s">
        <v>323</v>
      </c>
      <c r="B35" s="96"/>
      <c r="C35" s="156"/>
      <c r="D35" s="156"/>
      <c r="E35" s="156"/>
      <c r="F35" s="156"/>
      <c r="G35" s="97"/>
    </row>
    <row r="36" spans="1:7" x14ac:dyDescent="0.2">
      <c r="A36" s="98"/>
      <c r="B36" s="99"/>
      <c r="C36" s="102"/>
      <c r="D36" s="102"/>
      <c r="E36" s="102"/>
      <c r="F36" s="102"/>
      <c r="G36" s="100"/>
    </row>
    <row r="37" spans="1:7" x14ac:dyDescent="0.2">
      <c r="A37" s="101"/>
      <c r="B37" s="102"/>
      <c r="C37" s="102"/>
      <c r="D37" s="102"/>
      <c r="E37" s="102"/>
      <c r="F37" s="102"/>
      <c r="G37" s="100"/>
    </row>
    <row r="38" spans="1:7" x14ac:dyDescent="0.2">
      <c r="A38" s="101"/>
      <c r="B38" s="102"/>
      <c r="C38" s="102"/>
      <c r="D38" s="102"/>
      <c r="E38" s="102"/>
      <c r="F38" s="102"/>
      <c r="G38" s="100"/>
    </row>
    <row r="39" spans="1:7" x14ac:dyDescent="0.2">
      <c r="A39" s="101"/>
      <c r="B39" s="102"/>
      <c r="C39" s="102"/>
      <c r="D39" s="102"/>
      <c r="E39" s="102"/>
      <c r="F39" s="102"/>
      <c r="G39" s="100"/>
    </row>
    <row r="40" spans="1:7" x14ac:dyDescent="0.2">
      <c r="A40" s="101"/>
      <c r="B40" s="102"/>
      <c r="C40" s="102"/>
      <c r="D40" s="102"/>
      <c r="E40" s="102"/>
      <c r="F40" s="102"/>
      <c r="G40" s="100"/>
    </row>
    <row r="41" spans="1:7" x14ac:dyDescent="0.2">
      <c r="A41" s="101"/>
      <c r="B41" s="102"/>
      <c r="C41" s="102"/>
      <c r="D41" s="102"/>
      <c r="E41" s="102"/>
      <c r="F41" s="102"/>
      <c r="G41" s="100"/>
    </row>
    <row r="42" spans="1:7" x14ac:dyDescent="0.2">
      <c r="A42" s="101"/>
      <c r="B42" s="102"/>
      <c r="C42" s="102"/>
      <c r="D42" s="102"/>
      <c r="E42" s="102"/>
      <c r="F42" s="102"/>
      <c r="G42" s="100"/>
    </row>
    <row r="43" spans="1:7" x14ac:dyDescent="0.2">
      <c r="A43" s="101"/>
      <c r="B43" s="102"/>
      <c r="C43" s="102"/>
      <c r="D43" s="102"/>
      <c r="E43" s="102"/>
      <c r="F43" s="102"/>
      <c r="G43" s="100"/>
    </row>
    <row r="44" spans="1:7" x14ac:dyDescent="0.2">
      <c r="A44" s="103"/>
      <c r="B44" s="104"/>
      <c r="C44" s="104"/>
      <c r="D44" s="104"/>
      <c r="E44" s="104"/>
      <c r="F44" s="104"/>
      <c r="G44" s="105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861A-4CEA-414B-850D-5B873A15833D}">
  <sheetPr codeName="Sheet9">
    <tabColor rgb="FF00B050"/>
  </sheetPr>
  <dimension ref="A1:G39"/>
  <sheetViews>
    <sheetView showGridLines="0" showOutlineSymbols="0" workbookViewId="0"/>
  </sheetViews>
  <sheetFormatPr defaultColWidth="9.83203125" defaultRowHeight="12.75" x14ac:dyDescent="0.2"/>
  <cols>
    <col min="1" max="1" width="9.83203125" style="2"/>
    <col min="2" max="2" width="48" style="2" customWidth="1"/>
    <col min="3" max="5" width="22.33203125" style="2" customWidth="1"/>
    <col min="6" max="6" width="15" style="2" customWidth="1"/>
    <col min="7" max="16384" width="9.83203125" style="2"/>
  </cols>
  <sheetData>
    <row r="1" spans="1:7" s="20" customFormat="1" ht="23.25" x14ac:dyDescent="0.2">
      <c r="A1" s="46" t="s">
        <v>267</v>
      </c>
      <c r="B1" s="47"/>
      <c r="C1" s="106" t="str">
        <f>'Regulatory Capital Ratio'!C1</f>
        <v>Insurer Name</v>
      </c>
    </row>
    <row r="2" spans="1:7" customFormat="1" ht="15" x14ac:dyDescent="0.2">
      <c r="A2" s="48" t="s">
        <v>269</v>
      </c>
      <c r="B2" s="49"/>
      <c r="C2" s="107" t="str">
        <f>'Regulatory Capital Ratio'!C2</f>
        <v>Branch</v>
      </c>
      <c r="D2" s="1"/>
    </row>
    <row r="3" spans="1:7" s="20" customFormat="1" ht="15" x14ac:dyDescent="0.25">
      <c r="A3" s="50" t="s">
        <v>270</v>
      </c>
      <c r="B3" s="51"/>
      <c r="C3" s="108">
        <f>'Regulatory Capital Ratio'!C3</f>
        <v>46022</v>
      </c>
      <c r="E3" s="111"/>
      <c r="F3" s="25"/>
    </row>
    <row r="4" spans="1:7" s="20" customFormat="1" ht="15.75" x14ac:dyDescent="0.25">
      <c r="A4" s="52" t="s">
        <v>271</v>
      </c>
      <c r="B4" s="53"/>
      <c r="C4" s="54"/>
      <c r="E4" s="111"/>
      <c r="F4" s="25"/>
    </row>
    <row r="5" spans="1:7" s="20" customFormat="1" ht="14.25" x14ac:dyDescent="0.2"/>
    <row r="6" spans="1:7" s="21" customFormat="1" ht="33.75" x14ac:dyDescent="0.5">
      <c r="A6" s="39" t="s">
        <v>213</v>
      </c>
      <c r="G6" s="22"/>
    </row>
    <row r="7" spans="1:7" s="20" customFormat="1" ht="14.25" x14ac:dyDescent="0.2">
      <c r="A7" s="248"/>
    </row>
    <row r="8" spans="1:7" x14ac:dyDescent="0.2">
      <c r="A8" s="249"/>
      <c r="B8" s="234"/>
      <c r="C8" s="250" t="s">
        <v>118</v>
      </c>
      <c r="D8" s="250" t="s">
        <v>117</v>
      </c>
      <c r="E8" s="236" t="s">
        <v>116</v>
      </c>
      <c r="F8" s="259"/>
    </row>
    <row r="9" spans="1:7" x14ac:dyDescent="0.2">
      <c r="A9" s="249"/>
      <c r="B9" s="234" t="s">
        <v>174</v>
      </c>
      <c r="C9" s="251" t="s">
        <v>212</v>
      </c>
      <c r="D9" s="251" t="s">
        <v>152</v>
      </c>
      <c r="E9" s="239" t="s">
        <v>175</v>
      </c>
      <c r="F9" s="260"/>
    </row>
    <row r="10" spans="1:7" x14ac:dyDescent="0.2">
      <c r="A10" s="249"/>
      <c r="B10" s="252"/>
      <c r="C10" s="242" t="s">
        <v>21</v>
      </c>
      <c r="D10" s="242"/>
      <c r="E10" s="261" t="s">
        <v>21</v>
      </c>
      <c r="F10" s="262"/>
    </row>
    <row r="11" spans="1:7" x14ac:dyDescent="0.2">
      <c r="A11" s="263">
        <v>1</v>
      </c>
      <c r="B11" s="264" t="s">
        <v>211</v>
      </c>
      <c r="C11" s="88"/>
      <c r="D11" s="84">
        <v>0.15</v>
      </c>
      <c r="E11" s="85">
        <f t="shared" ref="E11:E22" si="0">D11*C11</f>
        <v>0</v>
      </c>
      <c r="F11" s="180"/>
    </row>
    <row r="12" spans="1:7" x14ac:dyDescent="0.2">
      <c r="A12" s="265">
        <v>2</v>
      </c>
      <c r="B12" s="167" t="s">
        <v>210</v>
      </c>
      <c r="C12" s="75"/>
      <c r="D12" s="81">
        <v>7.4999999999999997E-2</v>
      </c>
      <c r="E12" s="82">
        <f t="shared" si="0"/>
        <v>0</v>
      </c>
      <c r="F12" s="180"/>
    </row>
    <row r="13" spans="1:7" x14ac:dyDescent="0.2">
      <c r="A13" s="265">
        <v>3</v>
      </c>
      <c r="B13" s="167" t="s">
        <v>209</v>
      </c>
      <c r="C13" s="75"/>
      <c r="D13" s="81">
        <v>0.5</v>
      </c>
      <c r="E13" s="82">
        <f t="shared" si="0"/>
        <v>0</v>
      </c>
      <c r="F13" s="180"/>
    </row>
    <row r="14" spans="1:7" x14ac:dyDescent="0.2">
      <c r="A14" s="265">
        <v>4</v>
      </c>
      <c r="B14" s="167" t="s">
        <v>208</v>
      </c>
      <c r="C14" s="75"/>
      <c r="D14" s="81">
        <v>0.75</v>
      </c>
      <c r="E14" s="82">
        <f t="shared" si="0"/>
        <v>0</v>
      </c>
      <c r="F14" s="180"/>
    </row>
    <row r="15" spans="1:7" x14ac:dyDescent="0.2">
      <c r="A15" s="265">
        <v>5</v>
      </c>
      <c r="B15" s="167" t="s">
        <v>164</v>
      </c>
      <c r="C15" s="75"/>
      <c r="D15" s="81">
        <v>0.15</v>
      </c>
      <c r="E15" s="82">
        <f t="shared" si="0"/>
        <v>0</v>
      </c>
      <c r="F15" s="180"/>
    </row>
    <row r="16" spans="1:7" x14ac:dyDescent="0.2">
      <c r="A16" s="265">
        <v>6</v>
      </c>
      <c r="B16" s="167" t="s">
        <v>207</v>
      </c>
      <c r="C16" s="75"/>
      <c r="D16" s="81">
        <v>0.6</v>
      </c>
      <c r="E16" s="82">
        <f t="shared" si="0"/>
        <v>0</v>
      </c>
      <c r="F16" s="180"/>
    </row>
    <row r="17" spans="1:6" x14ac:dyDescent="0.2">
      <c r="A17" s="265">
        <v>7</v>
      </c>
      <c r="B17" s="167" t="s">
        <v>206</v>
      </c>
      <c r="C17" s="75"/>
      <c r="D17" s="81">
        <v>0.02</v>
      </c>
      <c r="E17" s="82">
        <f t="shared" si="0"/>
        <v>0</v>
      </c>
      <c r="F17" s="180"/>
    </row>
    <row r="18" spans="1:6" x14ac:dyDescent="0.2">
      <c r="A18" s="265">
        <v>8</v>
      </c>
      <c r="B18" s="167" t="s">
        <v>205</v>
      </c>
      <c r="C18" s="75"/>
      <c r="D18" s="81">
        <v>0.02</v>
      </c>
      <c r="E18" s="82">
        <f t="shared" si="0"/>
        <v>0</v>
      </c>
      <c r="F18" s="180"/>
    </row>
    <row r="19" spans="1:6" x14ac:dyDescent="0.2">
      <c r="A19" s="265">
        <v>9</v>
      </c>
      <c r="B19" s="167" t="s">
        <v>204</v>
      </c>
      <c r="C19" s="75"/>
      <c r="D19" s="81">
        <v>0.25</v>
      </c>
      <c r="E19" s="82">
        <f t="shared" si="0"/>
        <v>0</v>
      </c>
      <c r="F19" s="180"/>
    </row>
    <row r="20" spans="1:6" x14ac:dyDescent="0.2">
      <c r="A20" s="265">
        <v>10</v>
      </c>
      <c r="B20" s="167" t="s">
        <v>203</v>
      </c>
      <c r="C20" s="75"/>
      <c r="D20" s="81">
        <v>1.5</v>
      </c>
      <c r="E20" s="82">
        <f t="shared" si="0"/>
        <v>0</v>
      </c>
      <c r="F20" s="180"/>
    </row>
    <row r="21" spans="1:6" x14ac:dyDescent="0.2">
      <c r="A21" s="265">
        <v>11</v>
      </c>
      <c r="B21" s="167" t="s">
        <v>202</v>
      </c>
      <c r="C21" s="75"/>
      <c r="D21" s="81">
        <v>0.5</v>
      </c>
      <c r="E21" s="82">
        <f t="shared" si="0"/>
        <v>0</v>
      </c>
      <c r="F21" s="180"/>
    </row>
    <row r="22" spans="1:6" x14ac:dyDescent="0.2">
      <c r="A22" s="266">
        <v>12</v>
      </c>
      <c r="B22" s="267" t="s">
        <v>201</v>
      </c>
      <c r="C22" s="89"/>
      <c r="D22" s="86">
        <v>1.5</v>
      </c>
      <c r="E22" s="87">
        <f t="shared" si="0"/>
        <v>0</v>
      </c>
      <c r="F22" s="180"/>
    </row>
    <row r="23" spans="1:6" ht="12.6" customHeight="1" x14ac:dyDescent="0.2">
      <c r="A23" s="30">
        <v>13</v>
      </c>
      <c r="B23" s="268" t="s">
        <v>200</v>
      </c>
      <c r="C23" s="244"/>
      <c r="D23" s="245"/>
      <c r="E23" s="83">
        <f>SQRT(SUMSQ(E11:E12, E15:E19, E21) + (E13 + E22)^2 + (E14 + E20)^2)</f>
        <v>0</v>
      </c>
      <c r="F23" s="181"/>
    </row>
    <row r="30" spans="1:6" x14ac:dyDescent="0.2">
      <c r="A30" s="95" t="s">
        <v>323</v>
      </c>
      <c r="B30" s="96"/>
      <c r="C30" s="156"/>
      <c r="D30" s="156"/>
      <c r="E30" s="97"/>
    </row>
    <row r="31" spans="1:6" x14ac:dyDescent="0.2">
      <c r="A31" s="98"/>
      <c r="B31" s="99"/>
      <c r="C31" s="102"/>
      <c r="D31" s="102"/>
      <c r="E31" s="100"/>
    </row>
    <row r="32" spans="1:6" x14ac:dyDescent="0.2">
      <c r="A32" s="101"/>
      <c r="B32" s="102"/>
      <c r="C32" s="102"/>
      <c r="D32" s="102"/>
      <c r="E32" s="100"/>
    </row>
    <row r="33" spans="1:5" x14ac:dyDescent="0.2">
      <c r="A33" s="101"/>
      <c r="B33" s="102"/>
      <c r="C33" s="102"/>
      <c r="D33" s="102"/>
      <c r="E33" s="100"/>
    </row>
    <row r="34" spans="1:5" x14ac:dyDescent="0.2">
      <c r="A34" s="101"/>
      <c r="B34" s="102"/>
      <c r="C34" s="102"/>
      <c r="D34" s="102"/>
      <c r="E34" s="100"/>
    </row>
    <row r="35" spans="1:5" x14ac:dyDescent="0.2">
      <c r="A35" s="101"/>
      <c r="B35" s="102"/>
      <c r="C35" s="102"/>
      <c r="D35" s="102"/>
      <c r="E35" s="100"/>
    </row>
    <row r="36" spans="1:5" x14ac:dyDescent="0.2">
      <c r="A36" s="101"/>
      <c r="B36" s="102"/>
      <c r="C36" s="102"/>
      <c r="D36" s="102"/>
      <c r="E36" s="100"/>
    </row>
    <row r="37" spans="1:5" x14ac:dyDescent="0.2">
      <c r="A37" s="101"/>
      <c r="B37" s="102"/>
      <c r="C37" s="102"/>
      <c r="D37" s="102"/>
      <c r="E37" s="100"/>
    </row>
    <row r="38" spans="1:5" x14ac:dyDescent="0.2">
      <c r="A38" s="101"/>
      <c r="B38" s="102"/>
      <c r="C38" s="102"/>
      <c r="D38" s="102"/>
      <c r="E38" s="100"/>
    </row>
    <row r="39" spans="1:5" x14ac:dyDescent="0.2">
      <c r="A39" s="103"/>
      <c r="B39" s="104"/>
      <c r="C39" s="104"/>
      <c r="D39" s="104"/>
      <c r="E39" s="105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9CC16D1A0EE4A8C4CF40A62A390BA" ma:contentTypeVersion="10" ma:contentTypeDescription="Create a new document." ma:contentTypeScope="" ma:versionID="7fb64c8a57f989e299fad8a9529017b3">
  <xsd:schema xmlns:xsd="http://www.w3.org/2001/XMLSchema" xmlns:xs="http://www.w3.org/2001/XMLSchema" xmlns:p="http://schemas.microsoft.com/office/2006/metadata/properties" xmlns:ns2="c30a3b10-cdd2-42aa-8b8b-588a8b7a8398" xmlns:ns3="b406e0a4-142e-4abd-8939-6bb4a8b85813" targetNamespace="http://schemas.microsoft.com/office/2006/metadata/properties" ma:root="true" ma:fieldsID="83cf5342a6e80c20aa28896d9e74acaa" ns2:_="" ns3:_="">
    <xsd:import namespace="c30a3b10-cdd2-42aa-8b8b-588a8b7a8398"/>
    <xsd:import namespace="b406e0a4-142e-4abd-8939-6bb4a8b8581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233bf04-3dc9-4e3e-86a9-325c33aee7c5}" ma:internalName="TaxCatchAll" ma:showField="CatchAllData" ma:web="c30a3b10-cdd2-42aa-8b8b-588a8b7a8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6e0a4-142e-4abd-8939-6bb4a8b8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07cc90-6aac-4fdb-908a-d7fb15208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0a3b10-cdd2-42aa-8b8b-588a8b7a8398">QTCS5AYH2QZ3-1686671766-2828</_dlc_DocId>
    <_dlc_DocIdUrl xmlns="c30a3b10-cdd2-42aa-8b8b-588a8b7a8398">
      <Url>https://bahamasicb.sharepoint.com/sites/ICBDocumentCentre/_layouts/15/DocIdRedir.aspx?ID=QTCS5AYH2QZ3-1686671766-2828</Url>
      <Description>QTCS5AYH2QZ3-1686671766-2828</Description>
    </_dlc_DocIdUrl>
    <lcf76f155ced4ddcb4097134ff3c332f xmlns="b406e0a4-142e-4abd-8939-6bb4a8b85813">
      <Terms xmlns="http://schemas.microsoft.com/office/infopath/2007/PartnerControls"/>
    </lcf76f155ced4ddcb4097134ff3c332f>
    <TaxCatchAll xmlns="c30a3b10-cdd2-42aa-8b8b-588a8b7a83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07D9C9-C132-4005-A0D1-249848624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a3b10-cdd2-42aa-8b8b-588a8b7a8398"/>
    <ds:schemaRef ds:uri="b406e0a4-142e-4abd-8939-6bb4a8b8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90CBEB-DA3E-4F3C-A4B0-DF4984886EB0}">
  <ds:schemaRefs>
    <ds:schemaRef ds:uri="http://schemas.microsoft.com/office/2006/metadata/properties"/>
    <ds:schemaRef ds:uri="http://schemas.microsoft.com/office/infopath/2007/PartnerControls"/>
    <ds:schemaRef ds:uri="c30a3b10-cdd2-42aa-8b8b-588a8b7a8398"/>
    <ds:schemaRef ds:uri="b406e0a4-142e-4abd-8939-6bb4a8b85813"/>
  </ds:schemaRefs>
</ds:datastoreItem>
</file>

<file path=customXml/itemProps3.xml><?xml version="1.0" encoding="utf-8"?>
<ds:datastoreItem xmlns:ds="http://schemas.openxmlformats.org/officeDocument/2006/customXml" ds:itemID="{69EAD26D-4F24-4DAE-B703-D898236DF3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81C041-D661-4A64-839A-AEA19788FA8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19dc686-c36f-4644-8dc3-80c8df39c723}" enabled="0" method="" siteId="{f19dc686-c36f-4644-8dc3-80c8df39c7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Regulatory Capital Ratio</vt:lpstr>
      <vt:lpstr>Capital Avail - Branch</vt:lpstr>
      <vt:lpstr>Capital Avail Domestic</vt:lpstr>
      <vt:lpstr>Asset Default Risk</vt:lpstr>
      <vt:lpstr>Off Balance Sheet Risk</vt:lpstr>
      <vt:lpstr>Foreign Currency Mismatch</vt:lpstr>
      <vt:lpstr>Premium Adequacy Risk</vt:lpstr>
      <vt:lpstr>Outstanding Claims Risk</vt:lpstr>
      <vt:lpstr>Catastrophe Risk (M-1)</vt:lpstr>
      <vt:lpstr>Catastrophe Risk (M-2)</vt:lpstr>
      <vt:lpstr>Reinsurance</vt:lpstr>
      <vt:lpstr>Disclosure Items</vt:lpstr>
      <vt:lpstr>IFRS 17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Moss</dc:creator>
  <cp:lastModifiedBy>Gabrielle Moss</cp:lastModifiedBy>
  <dcterms:created xsi:type="dcterms:W3CDTF">2025-12-10T17:35:47Z</dcterms:created>
  <dcterms:modified xsi:type="dcterms:W3CDTF">2026-05-19T20:40:15Z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0x01010049C9CC16D1A0EE4A8C4CF40A62A390BA</vt:lpwstr>
  </property>
  <property fmtid="{D5CDD505-2E9C-101B-9397-08002B2CF9AE}" pid="3" name="_dlc_DocIdItemGuid">
    <vt:lpwstr>aa6b8e35-ca1a-4a73-bd05-eebc5170d9b5</vt:lpwstr>
  </property>
  <property fmtid="{D5CDD505-2E9C-101B-9397-08002B2CF9AE}" pid="4" name="MediaServiceImageTags">
    <vt:lpwstr/>
  </property>
</Properties>
</file>